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ANUNCIO RESULTADOS-FY2023\H1\Anuncio\"/>
    </mc:Choice>
  </mc:AlternateContent>
  <bookViews>
    <workbookView xWindow="170" yWindow="1040" windowWidth="25220" windowHeight="19530" activeTab="4"/>
  </bookViews>
  <sheets>
    <sheet name="Portrait" sheetId="10" r:id="rId1"/>
    <sheet name="Main KPIs" sheetId="1" r:id="rId2"/>
    <sheet name="Iberia" sheetId="2" r:id="rId3"/>
    <sheet name="Italy" sheetId="3" r:id="rId4"/>
    <sheet name="France" sheetId="4" r:id="rId5"/>
    <sheet name="Appendix" sheetId="11" r:id="rId6"/>
    <sheet name="P&amp;L" sheetId="6" r:id="rId7"/>
    <sheet name="CF" sheetId="7" r:id="rId8"/>
    <sheet name="BS" sheetId="8" r:id="rId9"/>
    <sheet name="APM" sheetId="9" r:id="rId10"/>
  </sheets>
  <definedNames>
    <definedName name="_ftn1" localSheetId="1">'Main KPIs'!$B$26</definedName>
    <definedName name="_ftnref1" localSheetId="1">'Main KPIs'!$B$23</definedName>
    <definedName name="_xlnm.Print_Area" localSheetId="5">Appendix!$B$13:$U$60</definedName>
    <definedName name="_xlnm.Print_Area" localSheetId="1">'Main KPIs'!$B$1:$N$55</definedName>
    <definedName name="_xlnm.Print_Area" localSheetId="0">Portrait!$B$13:$U$60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4" i="9" l="1"/>
  <c r="C41" i="9"/>
  <c r="C21" i="9" l="1"/>
  <c r="E21" i="9" s="1"/>
  <c r="C38" i="9" l="1"/>
  <c r="F54" i="1"/>
  <c r="F53" i="1"/>
  <c r="F52" i="1"/>
  <c r="F51" i="1"/>
  <c r="F50" i="1"/>
  <c r="F49" i="1"/>
  <c r="F48" i="1"/>
  <c r="F47" i="1"/>
  <c r="D55" i="1"/>
  <c r="F55" i="1" s="1"/>
  <c r="C12" i="6" l="1"/>
  <c r="C27" i="6" l="1"/>
  <c r="C22" i="6"/>
  <c r="C21" i="6"/>
  <c r="C18" i="6"/>
  <c r="C10" i="6"/>
  <c r="C9" i="6"/>
  <c r="C8" i="6"/>
  <c r="C7" i="6"/>
  <c r="C6" i="6"/>
  <c r="C23" i="6" l="1"/>
  <c r="C11" i="6"/>
  <c r="L7" i="7"/>
  <c r="M7" i="7"/>
  <c r="N7" i="7"/>
  <c r="D21" i="6" l="1"/>
  <c r="D23" i="6" s="1"/>
  <c r="D13" i="6"/>
  <c r="D11" i="6"/>
  <c r="E10" i="4" l="1"/>
  <c r="E9" i="4"/>
  <c r="E8" i="4"/>
  <c r="E7" i="4"/>
  <c r="E10" i="3"/>
  <c r="E9" i="3"/>
  <c r="E8" i="3"/>
  <c r="E7" i="3"/>
  <c r="E18" i="2"/>
  <c r="E17" i="2"/>
  <c r="E16" i="2"/>
  <c r="E15" i="2"/>
  <c r="E14" i="2"/>
  <c r="E13" i="2"/>
  <c r="E12" i="2"/>
  <c r="E11" i="2"/>
  <c r="E10" i="2"/>
  <c r="E9" i="2"/>
  <c r="E8" i="2"/>
  <c r="E7" i="2"/>
  <c r="C43" i="9" l="1"/>
  <c r="C39" i="9"/>
  <c r="C44" i="9" s="1"/>
  <c r="E44" i="9" s="1"/>
  <c r="E43" i="9" l="1"/>
  <c r="E42" i="9"/>
  <c r="E41" i="9"/>
  <c r="E40" i="9"/>
  <c r="E39" i="9"/>
  <c r="E38" i="9"/>
  <c r="C31" i="9"/>
  <c r="D30" i="9"/>
  <c r="E30" i="9" s="1"/>
  <c r="C30" i="9"/>
  <c r="D29" i="9"/>
  <c r="C29" i="9"/>
  <c r="E9" i="9"/>
  <c r="E8" i="9"/>
  <c r="E7" i="9"/>
  <c r="D31" i="9" l="1"/>
  <c r="E29" i="9"/>
  <c r="E17" i="9"/>
  <c r="E18" i="9"/>
  <c r="E19" i="9"/>
  <c r="E20" i="9"/>
  <c r="E16" i="9"/>
  <c r="L23" i="6" l="1"/>
  <c r="M23" i="6"/>
  <c r="E11" i="6"/>
  <c r="N44" i="9"/>
  <c r="M44" i="9"/>
  <c r="L44" i="9"/>
  <c r="E27" i="6"/>
  <c r="E22" i="6"/>
  <c r="E21" i="6"/>
  <c r="E20" i="6"/>
  <c r="E19" i="6"/>
  <c r="E18" i="6"/>
  <c r="E17" i="6"/>
  <c r="E16" i="6"/>
  <c r="E15" i="6"/>
  <c r="E14" i="6"/>
  <c r="E10" i="6"/>
  <c r="E9" i="6"/>
  <c r="E8" i="6"/>
  <c r="E12" i="6"/>
  <c r="E7" i="6"/>
  <c r="E6" i="6"/>
  <c r="N43" i="9"/>
  <c r="M43" i="9"/>
  <c r="L43" i="9"/>
  <c r="N42" i="9"/>
  <c r="M42" i="9"/>
  <c r="L42" i="9"/>
  <c r="N41" i="9"/>
  <c r="M41" i="9"/>
  <c r="L41" i="9"/>
  <c r="N40" i="9"/>
  <c r="M40" i="9"/>
  <c r="L40" i="9"/>
  <c r="N39" i="9"/>
  <c r="M39" i="9"/>
  <c r="L39" i="9"/>
  <c r="N38" i="9"/>
  <c r="M38" i="9"/>
  <c r="L38" i="9"/>
  <c r="N31" i="9"/>
  <c r="M31" i="9"/>
  <c r="L31" i="9"/>
  <c r="N30" i="9"/>
  <c r="M30" i="9"/>
  <c r="L30" i="9"/>
  <c r="N29" i="9"/>
  <c r="M29" i="9"/>
  <c r="L29" i="9"/>
  <c r="N21" i="9"/>
  <c r="M21" i="9"/>
  <c r="L21" i="9"/>
  <c r="N20" i="9"/>
  <c r="M20" i="9"/>
  <c r="L20" i="9"/>
  <c r="N19" i="9"/>
  <c r="M19" i="9"/>
  <c r="L19" i="9"/>
  <c r="N18" i="9"/>
  <c r="M18" i="9"/>
  <c r="L18" i="9"/>
  <c r="N17" i="9"/>
  <c r="M17" i="9"/>
  <c r="L17" i="9"/>
  <c r="N16" i="9"/>
  <c r="M16" i="9"/>
  <c r="L16" i="9"/>
  <c r="L8" i="9"/>
  <c r="M8" i="9"/>
  <c r="N8" i="9"/>
  <c r="L9" i="9"/>
  <c r="M9" i="9"/>
  <c r="N9" i="9"/>
  <c r="N7" i="9"/>
  <c r="M7" i="9"/>
  <c r="L7" i="9"/>
  <c r="C13" i="6" l="1"/>
  <c r="L13" i="6" s="1"/>
  <c r="K8" i="8"/>
  <c r="L8" i="8"/>
  <c r="K9" i="8"/>
  <c r="L9" i="8"/>
  <c r="K10" i="8"/>
  <c r="L10" i="8"/>
  <c r="K11" i="8"/>
  <c r="L11" i="8"/>
  <c r="K12" i="8"/>
  <c r="L12" i="8"/>
  <c r="K13" i="8"/>
  <c r="L13" i="8"/>
  <c r="K14" i="8"/>
  <c r="L14" i="8"/>
  <c r="K15" i="8"/>
  <c r="L15" i="8"/>
  <c r="K16" i="8"/>
  <c r="L16" i="8"/>
  <c r="K17" i="8"/>
  <c r="L17" i="8"/>
  <c r="K18" i="8"/>
  <c r="L18" i="8"/>
  <c r="K19" i="8"/>
  <c r="L19" i="8"/>
  <c r="K20" i="8"/>
  <c r="L20" i="8"/>
  <c r="K21" i="8"/>
  <c r="L21" i="8"/>
  <c r="K22" i="8"/>
  <c r="L22" i="8"/>
  <c r="K23" i="8"/>
  <c r="L23" i="8"/>
  <c r="K24" i="8"/>
  <c r="L24" i="8"/>
  <c r="K25" i="8"/>
  <c r="L25" i="8"/>
  <c r="L7" i="8"/>
  <c r="K7" i="8"/>
  <c r="L8" i="7"/>
  <c r="M8" i="7"/>
  <c r="N8" i="7"/>
  <c r="L9" i="7"/>
  <c r="M9" i="7"/>
  <c r="N9" i="7"/>
  <c r="L10" i="7"/>
  <c r="M10" i="7"/>
  <c r="N10" i="7"/>
  <c r="L11" i="7"/>
  <c r="M11" i="7"/>
  <c r="N11" i="7"/>
  <c r="L12" i="7"/>
  <c r="M12" i="7"/>
  <c r="N12" i="7"/>
  <c r="L13" i="7"/>
  <c r="M13" i="7"/>
  <c r="N13" i="7"/>
  <c r="L14" i="7"/>
  <c r="M14" i="7"/>
  <c r="N14" i="7"/>
  <c r="L15" i="7"/>
  <c r="M15" i="7"/>
  <c r="N15" i="7"/>
  <c r="L16" i="7"/>
  <c r="M16" i="7"/>
  <c r="N16" i="7"/>
  <c r="L17" i="7"/>
  <c r="M17" i="7"/>
  <c r="N17" i="7"/>
  <c r="L18" i="7"/>
  <c r="M18" i="7"/>
  <c r="N18" i="7"/>
  <c r="L7" i="6"/>
  <c r="M7" i="6"/>
  <c r="N7" i="6"/>
  <c r="L8" i="6"/>
  <c r="M8" i="6"/>
  <c r="N8" i="6"/>
  <c r="L9" i="6"/>
  <c r="M9" i="6"/>
  <c r="N9" i="6"/>
  <c r="L10" i="6"/>
  <c r="M10" i="6"/>
  <c r="N10" i="6"/>
  <c r="L11" i="6"/>
  <c r="M11" i="6"/>
  <c r="N11" i="6"/>
  <c r="L12" i="6"/>
  <c r="M12" i="6"/>
  <c r="N12" i="6"/>
  <c r="M13" i="6"/>
  <c r="N13" i="6"/>
  <c r="L14" i="6"/>
  <c r="M14" i="6"/>
  <c r="N14" i="6"/>
  <c r="L15" i="6"/>
  <c r="M15" i="6"/>
  <c r="N15" i="6"/>
  <c r="L16" i="6"/>
  <c r="M16" i="6"/>
  <c r="N16" i="6"/>
  <c r="L17" i="6"/>
  <c r="M17" i="6"/>
  <c r="N17" i="6"/>
  <c r="L18" i="6"/>
  <c r="M18" i="6"/>
  <c r="N18" i="6"/>
  <c r="L19" i="6"/>
  <c r="M19" i="6"/>
  <c r="N19" i="6"/>
  <c r="L20" i="6"/>
  <c r="M20" i="6"/>
  <c r="N20" i="6"/>
  <c r="L21" i="6"/>
  <c r="M21" i="6"/>
  <c r="N21" i="6"/>
  <c r="L22" i="6"/>
  <c r="M22" i="6"/>
  <c r="N22" i="6"/>
  <c r="N23" i="6"/>
  <c r="L24" i="6"/>
  <c r="M24" i="6"/>
  <c r="N24" i="6"/>
  <c r="L25" i="6"/>
  <c r="M25" i="6"/>
  <c r="N25" i="6"/>
  <c r="L26" i="6"/>
  <c r="M26" i="6"/>
  <c r="N26" i="6"/>
  <c r="L27" i="6"/>
  <c r="M27" i="6"/>
  <c r="N27" i="6"/>
  <c r="M6" i="6"/>
  <c r="N6" i="6"/>
  <c r="L6" i="6"/>
  <c r="M10" i="4"/>
  <c r="M9" i="4"/>
  <c r="M8" i="4"/>
  <c r="M7" i="4"/>
  <c r="M9" i="3"/>
  <c r="M10" i="3"/>
  <c r="M8" i="3"/>
  <c r="M7" i="3"/>
  <c r="M8" i="2"/>
  <c r="M9" i="2"/>
  <c r="M10" i="2"/>
  <c r="M11" i="2"/>
  <c r="M12" i="2"/>
  <c r="M13" i="2"/>
  <c r="M14" i="2"/>
  <c r="M15" i="2"/>
  <c r="M16" i="2"/>
  <c r="M17" i="2"/>
  <c r="M18" i="2"/>
  <c r="M7" i="2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L8" i="1"/>
  <c r="M8" i="1"/>
  <c r="L9" i="1"/>
  <c r="M9" i="1"/>
  <c r="L10" i="1"/>
  <c r="M10" i="1"/>
  <c r="L11" i="1"/>
  <c r="M11" i="1"/>
  <c r="L12" i="1"/>
  <c r="M12" i="1"/>
  <c r="L13" i="1"/>
  <c r="M13" i="1"/>
  <c r="L14" i="1"/>
  <c r="M14" i="1"/>
  <c r="L15" i="1"/>
  <c r="M15" i="1"/>
  <c r="L16" i="1"/>
  <c r="M16" i="1"/>
  <c r="L17" i="1"/>
  <c r="M17" i="1"/>
  <c r="L18" i="1"/>
  <c r="M18" i="1"/>
  <c r="M7" i="1"/>
  <c r="L7" i="1"/>
  <c r="D10" i="4"/>
  <c r="L10" i="4" s="1"/>
  <c r="D9" i="4"/>
  <c r="F9" i="4" s="1"/>
  <c r="N9" i="4" s="1"/>
  <c r="D8" i="4"/>
  <c r="F8" i="4" s="1"/>
  <c r="N8" i="4" s="1"/>
  <c r="D7" i="4"/>
  <c r="F7" i="4" s="1"/>
  <c r="N7" i="4" s="1"/>
  <c r="D10" i="3"/>
  <c r="L10" i="3" s="1"/>
  <c r="D9" i="3"/>
  <c r="F9" i="3" s="1"/>
  <c r="N9" i="3" s="1"/>
  <c r="D8" i="3"/>
  <c r="L8" i="3" s="1"/>
  <c r="D7" i="3"/>
  <c r="F7" i="3" s="1"/>
  <c r="N7" i="3" s="1"/>
  <c r="D14" i="2"/>
  <c r="L14" i="2" s="1"/>
  <c r="D15" i="2"/>
  <c r="F15" i="2" s="1"/>
  <c r="N15" i="2" s="1"/>
  <c r="D16" i="2"/>
  <c r="F16" i="2" s="1"/>
  <c r="N16" i="2" s="1"/>
  <c r="D17" i="2"/>
  <c r="F17" i="2" s="1"/>
  <c r="N17" i="2" s="1"/>
  <c r="D18" i="2"/>
  <c r="L18" i="2" s="1"/>
  <c r="D13" i="2"/>
  <c r="L13" i="2" s="1"/>
  <c r="D8" i="2"/>
  <c r="L8" i="2" s="1"/>
  <c r="D9" i="2"/>
  <c r="L9" i="2" s="1"/>
  <c r="D10" i="2"/>
  <c r="L10" i="2" s="1"/>
  <c r="D11" i="2"/>
  <c r="L11" i="2" s="1"/>
  <c r="D12" i="2"/>
  <c r="L12" i="2" s="1"/>
  <c r="D7" i="2"/>
  <c r="F7" i="2" s="1"/>
  <c r="N7" i="2" s="1"/>
  <c r="N55" i="1"/>
  <c r="N54" i="1"/>
  <c r="N53" i="1"/>
  <c r="N52" i="1"/>
  <c r="N51" i="1"/>
  <c r="N50" i="1"/>
  <c r="N49" i="1"/>
  <c r="N48" i="1"/>
  <c r="N47" i="1"/>
  <c r="L9" i="3" l="1"/>
  <c r="F10" i="4"/>
  <c r="N10" i="4" s="1"/>
  <c r="F10" i="2"/>
  <c r="N10" i="2" s="1"/>
  <c r="F14" i="2"/>
  <c r="N14" i="2" s="1"/>
  <c r="F11" i="2"/>
  <c r="N11" i="2" s="1"/>
  <c r="F13" i="2"/>
  <c r="N13" i="2" s="1"/>
  <c r="F18" i="2"/>
  <c r="N18" i="2" s="1"/>
  <c r="F9" i="2"/>
  <c r="N9" i="2" s="1"/>
  <c r="L16" i="2"/>
  <c r="L15" i="2"/>
  <c r="L9" i="4"/>
  <c r="L17" i="2"/>
  <c r="F10" i="3"/>
  <c r="N10" i="3" s="1"/>
  <c r="L8" i="4"/>
  <c r="L7" i="3"/>
  <c r="F12" i="2"/>
  <c r="N12" i="2" s="1"/>
  <c r="F8" i="2"/>
  <c r="N8" i="2" s="1"/>
  <c r="L7" i="2"/>
  <c r="L7" i="4"/>
  <c r="F8" i="3"/>
  <c r="N8" i="3" s="1"/>
  <c r="F38" i="1"/>
  <c r="N38" i="1" s="1"/>
  <c r="F37" i="1"/>
  <c r="N37" i="1" s="1"/>
  <c r="F36" i="1"/>
  <c r="N36" i="1" s="1"/>
  <c r="F35" i="1"/>
  <c r="N35" i="1" s="1"/>
  <c r="F34" i="1"/>
  <c r="N34" i="1" s="1"/>
  <c r="F33" i="1"/>
  <c r="N33" i="1" s="1"/>
  <c r="F32" i="1"/>
  <c r="N32" i="1" s="1"/>
  <c r="F31" i="1"/>
  <c r="N31" i="1" s="1"/>
  <c r="F30" i="1"/>
  <c r="N30" i="1" s="1"/>
  <c r="F29" i="1"/>
  <c r="N29" i="1" s="1"/>
  <c r="F28" i="1"/>
  <c r="N28" i="1" s="1"/>
  <c r="F27" i="1"/>
  <c r="N27" i="1" s="1"/>
  <c r="F8" i="1"/>
  <c r="N8" i="1" s="1"/>
  <c r="F9" i="1"/>
  <c r="N9" i="1" s="1"/>
  <c r="F10" i="1"/>
  <c r="N10" i="1" s="1"/>
  <c r="F11" i="1"/>
  <c r="N11" i="1" s="1"/>
  <c r="F12" i="1"/>
  <c r="N12" i="1" s="1"/>
  <c r="F13" i="1"/>
  <c r="N13" i="1" s="1"/>
  <c r="F14" i="1"/>
  <c r="N14" i="1" s="1"/>
  <c r="F15" i="1"/>
  <c r="N15" i="1" s="1"/>
  <c r="F16" i="1"/>
  <c r="N16" i="1" s="1"/>
  <c r="F17" i="1"/>
  <c r="N17" i="1" s="1"/>
  <c r="F18" i="1"/>
  <c r="N18" i="1" s="1"/>
  <c r="F7" i="1"/>
  <c r="N7" i="1" s="1"/>
</calcChain>
</file>

<file path=xl/sharedStrings.xml><?xml version="1.0" encoding="utf-8"?>
<sst xmlns="http://schemas.openxmlformats.org/spreadsheetml/2006/main" count="406" uniqueCount="198">
  <si>
    <t>M€</t>
  </si>
  <si>
    <t xml:space="preserve">1 Oct. 2022 – </t>
  </si>
  <si>
    <t>31 Mar. 2023</t>
  </si>
  <si>
    <t xml:space="preserve">1 Oct. 2021 – </t>
  </si>
  <si>
    <t>31 Mar. 2022</t>
  </si>
  <si>
    <t>% Variación</t>
  </si>
  <si>
    <t>Iberia</t>
  </si>
  <si>
    <t>Tabaco y Productos Relacionados</t>
  </si>
  <si>
    <t>Transporte</t>
  </si>
  <si>
    <t>Distribución farmacéutica</t>
  </si>
  <si>
    <t>Otros Negocios</t>
  </si>
  <si>
    <t>Ajustes</t>
  </si>
  <si>
    <t>Italia</t>
  </si>
  <si>
    <t>Francia</t>
  </si>
  <si>
    <t>Total Ingresos</t>
  </si>
  <si>
    <t>Evolución de Ingresos (Por segmento y actividad)</t>
  </si>
  <si>
    <t>(-) Amortización Activos Adquisiciones</t>
  </si>
  <si>
    <t>(+/-) Resultado Enajenación y Deterioro</t>
  </si>
  <si>
    <t>(+/-) Resultado por Puesta en Equivalencia y Otros</t>
  </si>
  <si>
    <t xml:space="preserve">Beneficio de Explotación </t>
  </si>
  <si>
    <t xml:space="preserve">Ingresos </t>
  </si>
  <si>
    <t>Ingresos</t>
  </si>
  <si>
    <t>1 Oct. 2022 – 31 Mar. 2023</t>
  </si>
  <si>
    <t>1 Oct. 2021 – 31 Mar. 2022</t>
  </si>
  <si>
    <t>(-) Amort. Activos Adquisiciones</t>
  </si>
  <si>
    <t>(+/-) Rtdo. enajenación y deterioro</t>
  </si>
  <si>
    <t>(+/-) Rtdo. puesta en equivalencia y otros</t>
  </si>
  <si>
    <t>Beneficio de Explotación</t>
  </si>
  <si>
    <t>(+) Ingresos Financieros</t>
  </si>
  <si>
    <t>(-) Gastos Financieros</t>
  </si>
  <si>
    <t>Beneficio antes de Impuestos</t>
  </si>
  <si>
    <t>(-) Impuesto sobre Sociedades</t>
  </si>
  <si>
    <t xml:space="preserve">Tipo Impositivo Efectivo </t>
  </si>
  <si>
    <t>(+/-) Resultado de Operaciones Discontinuadas</t>
  </si>
  <si>
    <t>-</t>
  </si>
  <si>
    <t>(+/-) Otros Ingresos / (Gastos)</t>
  </si>
  <si>
    <t>(-) Intereses Minoritarios</t>
  </si>
  <si>
    <t>Beneficio Neto</t>
  </si>
  <si>
    <t>Variación</t>
  </si>
  <si>
    <t>(M€)</t>
  </si>
  <si>
    <t>EBITDA</t>
  </si>
  <si>
    <t>Reestructuración y Otros Pagos</t>
  </si>
  <si>
    <t>Resultado Financiero</t>
  </si>
  <si>
    <t>Impuestos normalizados</t>
  </si>
  <si>
    <t xml:space="preserve">Inversiones </t>
  </si>
  <si>
    <t>Pagos de alquileres</t>
  </si>
  <si>
    <r>
      <t>Cash Flow</t>
    </r>
    <r>
      <rPr>
        <sz val="9"/>
        <color rgb="FF2800FF"/>
        <rFont val="Arial"/>
        <family val="2"/>
      </rPr>
      <t xml:space="preserve"> </t>
    </r>
    <r>
      <rPr>
        <b/>
        <sz val="9"/>
        <color rgb="FF2800FF"/>
        <rFont val="Arial"/>
        <family val="2"/>
      </rPr>
      <t>Normalizado</t>
    </r>
  </si>
  <si>
    <t>Variación Capital Circulante</t>
  </si>
  <si>
    <t>Efecto de fecha corte en impuestos</t>
  </si>
  <si>
    <t>Desinversiones</t>
  </si>
  <si>
    <t>Adquisición de sociedades (M&amp;A)</t>
  </si>
  <si>
    <t>Cash Flow Libre</t>
  </si>
  <si>
    <t>Activos Tangibles y otros Activos Fijos</t>
  </si>
  <si>
    <t>Activos Financieros Fijos Netos</t>
  </si>
  <si>
    <t>Fondo de Comercio Neto</t>
  </si>
  <si>
    <t>Otros Activos Intangibles</t>
  </si>
  <si>
    <t>Activos por Impuestos Diferidos</t>
  </si>
  <si>
    <t>Inventario Neto</t>
  </si>
  <si>
    <t>Cuentas a Cobrar Netas y Otros</t>
  </si>
  <si>
    <t>Caja y Equivalente</t>
  </si>
  <si>
    <t>Activos mantenidos para la venta</t>
  </si>
  <si>
    <t>Activos Totales</t>
  </si>
  <si>
    <t>Fondos Propios</t>
  </si>
  <si>
    <t>Intereses Minoritarios</t>
  </si>
  <si>
    <t>Pasivos No Corrientes</t>
  </si>
  <si>
    <t>Pasivos por Impuestos Diferidos</t>
  </si>
  <si>
    <t>Deuda Financiera a c/p</t>
  </si>
  <si>
    <t>Provisiones a c/p</t>
  </si>
  <si>
    <t>Deudores Comerciales y Otras Cuentas a Pagar</t>
  </si>
  <si>
    <t>Pasivos vinculados con activos mantenidos para la venta</t>
  </si>
  <si>
    <t>Pasivos Totales</t>
  </si>
  <si>
    <t>Ingresos ordinarios</t>
  </si>
  <si>
    <t>Aprovisionamientos</t>
  </si>
  <si>
    <t xml:space="preserve">Ventas Económicas (Beneficio Bruto) </t>
  </si>
  <si>
    <t>Beneficio de Explotación Ajustado</t>
  </si>
  <si>
    <t>(-) Costes de Reestructuración</t>
  </si>
  <si>
    <t>Margen de Beneficio de Explotación Ajustado sobre Ventas Económicas</t>
  </si>
  <si>
    <t>Ventas Económicas</t>
  </si>
  <si>
    <t>Margen sobre Ventas Económicas</t>
  </si>
  <si>
    <t>Costes operativos</t>
  </si>
  <si>
    <t>Coste de redes logísticas</t>
  </si>
  <si>
    <t>Gastos comerciales</t>
  </si>
  <si>
    <t>Gastos de investigación</t>
  </si>
  <si>
    <t>Gastos de oficinas centrales</t>
  </si>
  <si>
    <t>(-) Costes de reestructuración</t>
  </si>
  <si>
    <t>Costes o Gastos operativos en cuentas de gestión</t>
  </si>
  <si>
    <t>Evolución de Ventas Económicas (Por segmento y actividad)</t>
  </si>
  <si>
    <t xml:space="preserve">Evolución de Beneficio de Explotación Ajustado y Beneficio de Explotación </t>
  </si>
  <si>
    <t>Evolución de Ingresos y Ventas Económicas Iberia</t>
  </si>
  <si>
    <t>Evolución de Ingresos y Ventas Económicas Italia</t>
  </si>
  <si>
    <t>Evolución de Ingresos y Ventas Económicas Francia</t>
  </si>
  <si>
    <t>Cuenta de Pérdidas y Ganancias Consolidada</t>
  </si>
  <si>
    <t>Estado Flujo de Efectivo</t>
  </si>
  <si>
    <t>Balance de Situación</t>
  </si>
  <si>
    <t>(-) Coste operativo de redes logísticas</t>
  </si>
  <si>
    <t>(-) Gastos operativos comerciales</t>
  </si>
  <si>
    <t xml:space="preserve">(-) Gastos operativos de investigación y oficinas centrales                                      </t>
  </si>
  <si>
    <t>Total costes operativos</t>
  </si>
  <si>
    <t>EBIT Ajustado</t>
  </si>
  <si>
    <t>Margen %</t>
  </si>
  <si>
    <t>Total Beneficio de Explotacion Ajustado</t>
  </si>
  <si>
    <r>
      <t>Beneficio de Explotación Ajustado (EBIT Ajustado)</t>
    </r>
    <r>
      <rPr>
        <sz val="12"/>
        <color theme="1"/>
        <rFont val="Arial"/>
        <family val="2"/>
      </rPr>
      <t xml:space="preserve">: </t>
    </r>
  </si>
  <si>
    <r>
      <t> </t>
    </r>
    <r>
      <rPr>
        <b/>
        <sz val="9"/>
        <color rgb="FF2800FF"/>
        <rFont val="Arial"/>
        <family val="2"/>
      </rPr>
      <t>M€</t>
    </r>
  </si>
  <si>
    <t>Balance Sheet</t>
  </si>
  <si>
    <t>Tobacco and related products</t>
  </si>
  <si>
    <t>Transport</t>
  </si>
  <si>
    <t>Pharmaceutical distribution</t>
  </si>
  <si>
    <t>Other businesses</t>
  </si>
  <si>
    <t>Adjustments</t>
  </si>
  <si>
    <t>Italy</t>
  </si>
  <si>
    <t>France</t>
  </si>
  <si>
    <t>Total Revenues</t>
  </si>
  <si>
    <t>Revenues Evolution (By segment and activity)</t>
  </si>
  <si>
    <t>Total Economic Sales</t>
  </si>
  <si>
    <t>Economic Sales Evolution (By segment and activity)</t>
  </si>
  <si>
    <t>% Variation</t>
  </si>
  <si>
    <t>Adjusted EBIT and EBIT Evolution (By segment and activity)</t>
  </si>
  <si>
    <t>Total adjusted EBIT</t>
  </si>
  <si>
    <t>Revenue</t>
  </si>
  <si>
    <t>(-) Depreciation of assets acquired</t>
  </si>
  <si>
    <t>(+/-) Profit/(loss) on disposal and impairment</t>
  </si>
  <si>
    <t>(+/-) Profit/(loss) from equity-accounted companies and      other</t>
  </si>
  <si>
    <t>EBIT</t>
  </si>
  <si>
    <t>(+) Financial income</t>
  </si>
  <si>
    <t>(-) Financial expenses</t>
  </si>
  <si>
    <t>Profit/(loss) before tax</t>
  </si>
  <si>
    <t>(-) Corporate income tax</t>
  </si>
  <si>
    <t xml:space="preserve">Effective tax rate </t>
  </si>
  <si>
    <t>(+/-) Profit/(loss) from discontinued operations</t>
  </si>
  <si>
    <t>(+/-) Other income/(expenses)</t>
  </si>
  <si>
    <t>(-) Non-controlling interests</t>
  </si>
  <si>
    <t>Net Profit</t>
  </si>
  <si>
    <t>(-) Operating cost of logistics networks</t>
  </si>
  <si>
    <t>(-) Commercial operating expenses</t>
  </si>
  <si>
    <t xml:space="preserve">(-) Operating expenditure on research and central offices                                           </t>
  </si>
  <si>
    <t>Total Operating Costs</t>
  </si>
  <si>
    <t>Adjusted EBIT</t>
  </si>
  <si>
    <t>Margin %</t>
  </si>
  <si>
    <t>(-) Restructuring costs</t>
  </si>
  <si>
    <t>Economic Sales</t>
  </si>
  <si>
    <t>Restructuring and other payments</t>
  </si>
  <si>
    <t>Net financial income/(expense)</t>
  </si>
  <si>
    <t>Normalised taxes</t>
  </si>
  <si>
    <t xml:space="preserve">Investment </t>
  </si>
  <si>
    <t>Rent payments</t>
  </si>
  <si>
    <t>Normalised Cash Flow</t>
  </si>
  <si>
    <t>Change in working capital</t>
  </si>
  <si>
    <t>Effect of cut-off date on taxes</t>
  </si>
  <si>
    <t>Divestments</t>
  </si>
  <si>
    <t>Company acquisitions (M&amp;A)</t>
  </si>
  <si>
    <t>Free Cash Flow</t>
  </si>
  <si>
    <t>Property, plant and equipment and other fixed assets</t>
  </si>
  <si>
    <t>Net long-term financial investments</t>
  </si>
  <si>
    <t>Net goodwill</t>
  </si>
  <si>
    <t>Other intangible assets</t>
  </si>
  <si>
    <t>Deferred tax assets</t>
  </si>
  <si>
    <t>Net inventory</t>
  </si>
  <si>
    <t>Net receivables and other</t>
  </si>
  <si>
    <t>Cash and cash equivalents</t>
  </si>
  <si>
    <t>Held-for-sale assets</t>
  </si>
  <si>
    <t>Total Assets</t>
  </si>
  <si>
    <t>Shareholders’ funds</t>
  </si>
  <si>
    <t>Non-controlling interests</t>
  </si>
  <si>
    <t>Non-current liabilities</t>
  </si>
  <si>
    <t>Deferred tax liabilities</t>
  </si>
  <si>
    <t>Short-term borrowings</t>
  </si>
  <si>
    <t>Short-term provisions</t>
  </si>
  <si>
    <t>Trade and other receivables</t>
  </si>
  <si>
    <t>Liabilities linked to assets held for sale</t>
  </si>
  <si>
    <t>Total Liabilities</t>
  </si>
  <si>
    <t>Raw materials and consumables</t>
  </si>
  <si>
    <t xml:space="preserve">Gross Profit </t>
  </si>
  <si>
    <t>(+/-) Equity-accounted profit/(loss) and other</t>
  </si>
  <si>
    <t xml:space="preserve">EBIT </t>
  </si>
  <si>
    <t>Economic sales</t>
  </si>
  <si>
    <t>Economic Sales Margin</t>
  </si>
  <si>
    <t>Variation</t>
  </si>
  <si>
    <t>Revenues</t>
  </si>
  <si>
    <t>Revenues and Economic Sales Evolution in Iberia</t>
  </si>
  <si>
    <t>Revenues and Economic Sales Evolution in Italy</t>
  </si>
  <si>
    <t>Revenues and Economic Sales Evolution in France</t>
  </si>
  <si>
    <t>Logistics network costs</t>
  </si>
  <si>
    <t>Commercial expenses</t>
  </si>
  <si>
    <t>Research expenses</t>
  </si>
  <si>
    <t>Head office expenses</t>
  </si>
  <si>
    <t>Operating Costs or Expenses in management accounts</t>
  </si>
  <si>
    <t>Adjusted Operating Profit (Adjusted EBIT)</t>
  </si>
  <si>
    <t>Adjusted Operating Profit margin over Economic Sales</t>
  </si>
  <si>
    <t>Operating costs</t>
  </si>
  <si>
    <t>(120) p.b.</t>
  </si>
  <si>
    <t>(300) p.b.</t>
  </si>
  <si>
    <t>Consolidated Profit and Loss Account</t>
  </si>
  <si>
    <t>Cash Flow Statement</t>
  </si>
  <si>
    <t>Total  Ventas Económicas</t>
  </si>
  <si>
    <t>n.m.</t>
  </si>
  <si>
    <t>(-) Depreciation of Acquired Assets</t>
  </si>
  <si>
    <t xml:space="preserve"> (-) Amortización Activos Adquisiciones</t>
  </si>
  <si>
    <t>(-) Amortisation of Acquired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</si>
</sst>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_-;\-* #,##0.0_-;_-* &quot;-&quot;??_-;_-@_-"/>
    <numFmt numFmtId="165" formatCode="0.0%"/>
    <numFmt numFmtId="166" formatCode="#,##0.0;\(#,##0.0\)"/>
    <numFmt numFmtId="167" formatCode="0.0"/>
    <numFmt numFmtId="168" formatCode="_-* #,##0.0\ _€_-;\-* #,##0.0\ _€_-;_-* &quot;-&quot;?\ _€_-;_-@_-"/>
  </numFmts>
  <fonts count="2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sz val="10"/>
      <color rgb="FF2800FF"/>
      <name val="Arial"/>
      <family val="2"/>
    </font>
    <font>
      <sz val="9"/>
      <color rgb="FF2800FF"/>
      <name val="Arial"/>
      <family val="2"/>
    </font>
    <font>
      <b/>
      <sz val="9"/>
      <color rgb="FF2800FF"/>
      <name val="Arial"/>
      <family val="2"/>
    </font>
    <font>
      <sz val="12"/>
      <color theme="1"/>
      <name val="Arial"/>
      <family val="2"/>
    </font>
    <font>
      <b/>
      <sz val="9"/>
      <color rgb="FFFC4D0F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rgb="FFFC4D0F"/>
      <name val="Arial"/>
      <family val="2"/>
    </font>
    <font>
      <b/>
      <sz val="12"/>
      <color rgb="FF2800FF"/>
      <name val="Arial"/>
      <family val="2"/>
    </font>
    <font>
      <b/>
      <sz val="9"/>
      <color rgb="FF000000"/>
      <name val="Arial"/>
      <family val="2"/>
    </font>
    <font>
      <sz val="7"/>
      <color theme="1"/>
      <name val="Arial"/>
      <family val="2"/>
    </font>
    <font>
      <u/>
      <sz val="10"/>
      <color theme="10"/>
      <name val="Arial"/>
      <family val="2"/>
    </font>
    <font>
      <b/>
      <sz val="9"/>
      <color theme="1"/>
      <name val="Arial"/>
      <family val="2"/>
    </font>
    <font>
      <i/>
      <sz val="9"/>
      <color rgb="FF000000"/>
      <name val="Arial"/>
      <family val="2"/>
    </font>
    <font>
      <i/>
      <sz val="9"/>
      <color rgb="FFFC4D0F"/>
      <name val="Arial"/>
      <family val="2"/>
    </font>
    <font>
      <i/>
      <sz val="12"/>
      <color rgb="FF000000"/>
      <name val="Arial"/>
      <family val="2"/>
    </font>
    <font>
      <b/>
      <sz val="10"/>
      <color rgb="FF2800FF"/>
      <name val="Arial"/>
      <family val="2"/>
    </font>
    <font>
      <b/>
      <i/>
      <sz val="9"/>
      <color rgb="FF2800FF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/>
      <right style="medium">
        <color rgb="FFFFFFFF"/>
      </right>
      <top/>
      <bottom style="medium">
        <color rgb="FF2800FF"/>
      </bottom>
      <diagonal/>
    </border>
    <border>
      <left/>
      <right style="medium">
        <color rgb="FFFFFFFF"/>
      </right>
      <top/>
      <bottom/>
      <diagonal/>
    </border>
    <border>
      <left/>
      <right/>
      <top/>
      <bottom style="medium">
        <color rgb="FF2800FF"/>
      </bottom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/>
      <top/>
      <bottom style="medium">
        <color rgb="FF2800FF"/>
      </bottom>
      <diagonal/>
    </border>
    <border>
      <left/>
      <right/>
      <top style="medium">
        <color rgb="FF2800FF"/>
      </top>
      <bottom style="medium">
        <color rgb="FF2800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2800FF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2800FF"/>
      </top>
      <bottom/>
      <diagonal/>
    </border>
    <border>
      <left/>
      <right/>
      <top/>
      <bottom style="medium">
        <color theme="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3" fillId="0" borderId="0"/>
  </cellStyleXfs>
  <cellXfs count="135">
    <xf numFmtId="0" fontId="0" fillId="0" borderId="0" xfId="0"/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12" fillId="0" borderId="0" xfId="0" applyFont="1"/>
    <xf numFmtId="0" fontId="15" fillId="0" borderId="0" xfId="3" applyAlignment="1">
      <alignment vertical="center"/>
    </xf>
    <xf numFmtId="0" fontId="6" fillId="0" borderId="3" xfId="0" applyFont="1" applyBorder="1" applyAlignment="1">
      <alignment vertical="center"/>
    </xf>
    <xf numFmtId="0" fontId="16" fillId="0" borderId="3" xfId="0" applyFont="1" applyBorder="1" applyAlignment="1">
      <alignment vertical="center" wrapText="1"/>
    </xf>
    <xf numFmtId="0" fontId="9" fillId="0" borderId="0" xfId="0" applyFont="1"/>
    <xf numFmtId="0" fontId="9" fillId="0" borderId="3" xfId="0" applyFont="1" applyBorder="1" applyAlignment="1">
      <alignment vertical="center"/>
    </xf>
    <xf numFmtId="0" fontId="0" fillId="0" borderId="0" xfId="0" applyAlignment="1">
      <alignment wrapText="1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 wrapText="1" indent="2"/>
    </xf>
    <xf numFmtId="0" fontId="14" fillId="0" borderId="0" xfId="0" applyFont="1" applyAlignment="1">
      <alignment vertical="center"/>
    </xf>
    <xf numFmtId="0" fontId="6" fillId="2" borderId="3" xfId="0" applyFont="1" applyFill="1" applyBorder="1" applyAlignment="1">
      <alignment vertical="center"/>
    </xf>
    <xf numFmtId="0" fontId="10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7" fillId="0" borderId="3" xfId="0" applyFont="1" applyBorder="1" applyAlignment="1">
      <alignment horizontal="left" vertical="center"/>
    </xf>
    <xf numFmtId="0" fontId="1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0" fillId="0" borderId="0" xfId="0" applyAlignment="1"/>
    <xf numFmtId="0" fontId="19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0" xfId="0" applyFont="1" applyAlignment="1"/>
    <xf numFmtId="0" fontId="9" fillId="0" borderId="0" xfId="0" applyFont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0" fillId="0" borderId="9" xfId="0" applyBorder="1"/>
    <xf numFmtId="0" fontId="0" fillId="0" borderId="16" xfId="0" applyBorder="1"/>
    <xf numFmtId="0" fontId="16" fillId="0" borderId="0" xfId="0" applyFont="1" applyAlignment="1">
      <alignment vertical="center" wrapText="1"/>
    </xf>
    <xf numFmtId="0" fontId="16" fillId="0" borderId="0" xfId="0" applyFont="1"/>
    <xf numFmtId="0" fontId="16" fillId="0" borderId="3" xfId="0" applyFont="1" applyBorder="1" applyAlignment="1">
      <alignment horizontal="left" vertical="center" indent="1"/>
    </xf>
    <xf numFmtId="0" fontId="2" fillId="0" borderId="0" xfId="0" applyFont="1"/>
    <xf numFmtId="164" fontId="6" fillId="0" borderId="3" xfId="1" applyNumberFormat="1" applyFont="1" applyBorder="1" applyAlignment="1">
      <alignment horizontal="center" vertical="center" wrapText="1"/>
    </xf>
    <xf numFmtId="164" fontId="10" fillId="0" borderId="3" xfId="1" applyNumberFormat="1" applyFont="1" applyBorder="1" applyAlignment="1">
      <alignment horizontal="center" vertical="center" wrapText="1"/>
    </xf>
    <xf numFmtId="164" fontId="9" fillId="0" borderId="3" xfId="1" applyNumberFormat="1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164" fontId="0" fillId="0" borderId="0" xfId="0" applyNumberFormat="1"/>
    <xf numFmtId="164" fontId="6" fillId="0" borderId="3" xfId="0" applyNumberFormat="1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164" fontId="6" fillId="0" borderId="3" xfId="1" applyNumberFormat="1" applyFont="1" applyBorder="1" applyAlignment="1">
      <alignment horizontal="center" vertical="center"/>
    </xf>
    <xf numFmtId="164" fontId="10" fillId="0" borderId="3" xfId="1" applyNumberFormat="1" applyFont="1" applyBorder="1" applyAlignment="1">
      <alignment horizontal="center" vertical="center"/>
    </xf>
    <xf numFmtId="164" fontId="9" fillId="0" borderId="3" xfId="1" applyNumberFormat="1" applyFont="1" applyBorder="1" applyAlignment="1">
      <alignment horizontal="center" vertical="center"/>
    </xf>
    <xf numFmtId="164" fontId="6" fillId="2" borderId="3" xfId="1" applyNumberFormat="1" applyFont="1" applyFill="1" applyBorder="1" applyAlignment="1">
      <alignment horizontal="center" vertical="center"/>
    </xf>
    <xf numFmtId="164" fontId="10" fillId="2" borderId="3" xfId="1" applyNumberFormat="1" applyFont="1" applyFill="1" applyBorder="1" applyAlignment="1">
      <alignment horizontal="center" vertical="center"/>
    </xf>
    <xf numFmtId="164" fontId="13" fillId="0" borderId="3" xfId="1" applyNumberFormat="1" applyFont="1" applyBorder="1" applyAlignment="1">
      <alignment horizontal="center" vertical="center"/>
    </xf>
    <xf numFmtId="165" fontId="17" fillId="0" borderId="3" xfId="2" applyNumberFormat="1" applyFont="1" applyBorder="1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21" fillId="0" borderId="3" xfId="0" applyFont="1" applyBorder="1" applyAlignment="1">
      <alignment vertical="center"/>
    </xf>
    <xf numFmtId="0" fontId="9" fillId="0" borderId="0" xfId="0" applyFont="1" applyBorder="1" applyAlignment="1">
      <alignment horizontal="justify" vertical="center"/>
    </xf>
    <xf numFmtId="0" fontId="9" fillId="0" borderId="18" xfId="0" applyFont="1" applyBorder="1" applyAlignment="1">
      <alignment horizontal="justify" vertical="center"/>
    </xf>
    <xf numFmtId="0" fontId="0" fillId="3" borderId="0" xfId="0" applyFill="1"/>
    <xf numFmtId="164" fontId="22" fillId="0" borderId="3" xfId="1" applyNumberFormat="1" applyFont="1" applyBorder="1" applyAlignment="1">
      <alignment horizontal="center" vertical="center" wrapText="1"/>
    </xf>
    <xf numFmtId="0" fontId="9" fillId="3" borderId="0" xfId="0" applyFont="1" applyFill="1"/>
    <xf numFmtId="0" fontId="10" fillId="0" borderId="3" xfId="0" applyFont="1" applyBorder="1" applyAlignment="1">
      <alignment horizontal="left" vertical="center" wrapText="1"/>
    </xf>
    <xf numFmtId="0" fontId="9" fillId="0" borderId="0" xfId="0" applyFont="1" applyAlignment="1">
      <alignment wrapText="1"/>
    </xf>
    <xf numFmtId="164" fontId="9" fillId="0" borderId="0" xfId="1" applyNumberFormat="1" applyFont="1"/>
    <xf numFmtId="0" fontId="20" fillId="0" borderId="1" xfId="0" applyFont="1" applyBorder="1" applyAlignment="1">
      <alignment horizontal="left" vertical="center"/>
    </xf>
    <xf numFmtId="0" fontId="20" fillId="0" borderId="2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10" fillId="0" borderId="3" xfId="0" applyFont="1" applyBorder="1" applyAlignment="1">
      <alignment horizontal="left" vertical="center" wrapText="1" indent="1"/>
    </xf>
    <xf numFmtId="0" fontId="10" fillId="0" borderId="3" xfId="0" applyFont="1" applyBorder="1" applyAlignment="1">
      <alignment horizontal="left" vertical="center" wrapText="1" indent="3"/>
    </xf>
    <xf numFmtId="0" fontId="3" fillId="0" borderId="0" xfId="0" applyFont="1"/>
    <xf numFmtId="0" fontId="10" fillId="0" borderId="6" xfId="0" applyFont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wrapText="1" indent="1"/>
    </xf>
    <xf numFmtId="9" fontId="9" fillId="0" borderId="0" xfId="2" applyFont="1"/>
    <xf numFmtId="9" fontId="6" fillId="0" borderId="3" xfId="2" applyFont="1" applyBorder="1" applyAlignment="1">
      <alignment horizontal="center" vertical="center" wrapText="1"/>
    </xf>
    <xf numFmtId="9" fontId="6" fillId="0" borderId="3" xfId="2" applyFont="1" applyBorder="1" applyAlignment="1">
      <alignment horizontal="right" vertical="center"/>
    </xf>
    <xf numFmtId="165" fontId="8" fillId="2" borderId="3" xfId="2" applyNumberFormat="1" applyFont="1" applyFill="1" applyBorder="1" applyAlignment="1">
      <alignment horizontal="center" vertical="center"/>
    </xf>
    <xf numFmtId="165" fontId="11" fillId="2" borderId="3" xfId="2" applyNumberFormat="1" applyFont="1" applyFill="1" applyBorder="1" applyAlignment="1">
      <alignment horizontal="center" vertical="center"/>
    </xf>
    <xf numFmtId="165" fontId="0" fillId="0" borderId="0" xfId="0" applyNumberFormat="1"/>
    <xf numFmtId="165" fontId="9" fillId="0" borderId="3" xfId="2" applyNumberFormat="1" applyFont="1" applyBorder="1" applyAlignment="1">
      <alignment horizontal="right" vertical="center"/>
    </xf>
    <xf numFmtId="165" fontId="6" fillId="0" borderId="3" xfId="2" applyNumberFormat="1" applyFont="1" applyBorder="1" applyAlignment="1">
      <alignment horizontal="right" vertical="center"/>
    </xf>
    <xf numFmtId="165" fontId="9" fillId="0" borderId="0" xfId="2" applyNumberFormat="1" applyFont="1" applyBorder="1" applyAlignment="1">
      <alignment horizontal="right" vertical="center"/>
    </xf>
    <xf numFmtId="165" fontId="6" fillId="0" borderId="17" xfId="2" applyNumberFormat="1" applyFont="1" applyBorder="1" applyAlignment="1">
      <alignment horizontal="right" vertical="center"/>
    </xf>
    <xf numFmtId="164" fontId="6" fillId="0" borderId="3" xfId="1" applyNumberFormat="1" applyFont="1" applyBorder="1" applyAlignment="1">
      <alignment horizontal="right" vertical="center"/>
    </xf>
    <xf numFmtId="164" fontId="9" fillId="0" borderId="3" xfId="1" applyNumberFormat="1" applyFont="1" applyBorder="1" applyAlignment="1">
      <alignment horizontal="right" vertical="center"/>
    </xf>
    <xf numFmtId="164" fontId="9" fillId="0" borderId="0" xfId="1" applyNumberFormat="1" applyFont="1" applyAlignment="1">
      <alignment horizontal="center" vertical="center"/>
    </xf>
    <xf numFmtId="164" fontId="9" fillId="0" borderId="0" xfId="1" applyNumberFormat="1" applyFont="1" applyBorder="1" applyAlignment="1">
      <alignment horizontal="center" vertical="center"/>
    </xf>
    <xf numFmtId="164" fontId="9" fillId="0" borderId="18" xfId="1" applyNumberFormat="1" applyFont="1" applyBorder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164" fontId="9" fillId="0" borderId="3" xfId="0" applyNumberFormat="1" applyFont="1" applyBorder="1" applyAlignment="1">
      <alignment horizontal="right" vertical="center"/>
    </xf>
    <xf numFmtId="9" fontId="0" fillId="0" borderId="0" xfId="2" applyFont="1"/>
    <xf numFmtId="165" fontId="8" fillId="0" borderId="3" xfId="2" applyNumberFormat="1" applyFont="1" applyBorder="1" applyAlignment="1">
      <alignment horizontal="center" vertical="center" wrapText="1"/>
    </xf>
    <xf numFmtId="166" fontId="6" fillId="0" borderId="3" xfId="1" applyNumberFormat="1" applyFont="1" applyBorder="1" applyAlignment="1">
      <alignment horizontal="center" vertical="center"/>
    </xf>
    <xf numFmtId="166" fontId="10" fillId="0" borderId="3" xfId="1" applyNumberFormat="1" applyFont="1" applyBorder="1" applyAlignment="1">
      <alignment horizontal="center" vertical="center"/>
    </xf>
    <xf numFmtId="166" fontId="19" fillId="0" borderId="0" xfId="0" applyNumberFormat="1" applyFont="1" applyAlignment="1">
      <alignment vertical="center"/>
    </xf>
    <xf numFmtId="166" fontId="0" fillId="0" borderId="0" xfId="0" applyNumberFormat="1"/>
    <xf numFmtId="167" fontId="6" fillId="0" borderId="3" xfId="0" applyNumberFormat="1" applyFont="1" applyBorder="1" applyAlignment="1">
      <alignment horizontal="center" vertical="center"/>
    </xf>
    <xf numFmtId="167" fontId="3" fillId="0" borderId="0" xfId="0" applyNumberFormat="1" applyFont="1" applyAlignment="1"/>
    <xf numFmtId="167" fontId="0" fillId="0" borderId="0" xfId="2" applyNumberFormat="1" applyFont="1"/>
    <xf numFmtId="167" fontId="0" fillId="0" borderId="0" xfId="0" applyNumberFormat="1"/>
    <xf numFmtId="166" fontId="10" fillId="0" borderId="17" xfId="1" applyNumberFormat="1" applyFont="1" applyBorder="1" applyAlignment="1">
      <alignment horizontal="center" vertical="center"/>
    </xf>
    <xf numFmtId="166" fontId="10" fillId="0" borderId="0" xfId="1" applyNumberFormat="1" applyFont="1" applyBorder="1" applyAlignment="1">
      <alignment horizontal="center" vertical="center"/>
    </xf>
    <xf numFmtId="166" fontId="13" fillId="0" borderId="3" xfId="1" applyNumberFormat="1" applyFont="1" applyBorder="1" applyAlignment="1">
      <alignment horizontal="center" vertical="center"/>
    </xf>
    <xf numFmtId="168" fontId="0" fillId="0" borderId="0" xfId="0" applyNumberFormat="1"/>
    <xf numFmtId="0" fontId="12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5" fontId="20" fillId="0" borderId="7" xfId="0" applyNumberFormat="1" applyFont="1" applyBorder="1" applyAlignment="1">
      <alignment horizontal="center" vertical="center"/>
    </xf>
    <xf numFmtId="15" fontId="20" fillId="0" borderId="8" xfId="0" applyNumberFormat="1" applyFont="1" applyBorder="1" applyAlignment="1">
      <alignment horizontal="center" vertical="center"/>
    </xf>
  </cellXfs>
  <cellStyles count="5">
    <cellStyle name="Hipervínculo" xfId="3" builtinId="8"/>
    <cellStyle name="Millares" xfId="1" builtinId="3"/>
    <cellStyle name="Normal" xfId="0" builtinId="0"/>
    <cellStyle name="Normal 2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455480</xdr:colOff>
      <xdr:row>13</xdr:row>
      <xdr:rowOff>123825</xdr:rowOff>
    </xdr:from>
    <xdr:to>
      <xdr:col>20</xdr:col>
      <xdr:colOff>37650</xdr:colOff>
      <xdr:row>16</xdr:row>
      <xdr:rowOff>102870</xdr:rowOff>
    </xdr:to>
    <xdr:sp macro="" textlink="">
      <xdr:nvSpPr>
        <xdr:cNvPr id="2" name="object 2">
          <a:extLst>
            <a:ext uri="{FF2B5EF4-FFF2-40B4-BE49-F238E27FC236}">
              <a16:creationId xmlns:a16="http://schemas.microsoft.com/office/drawing/2014/main" id="{3053B017-F968-7150-BC83-57BCE97FBC8E}"/>
            </a:ext>
          </a:extLst>
        </xdr:cNvPr>
        <xdr:cNvSpPr/>
      </xdr:nvSpPr>
      <xdr:spPr>
        <a:xfrm>
          <a:off x="13409480" y="2228850"/>
          <a:ext cx="1868170" cy="464820"/>
        </a:xfrm>
        <a:custGeom>
          <a:avLst/>
          <a:gdLst/>
          <a:ahLst/>
          <a:cxnLst/>
          <a:rect l="l" t="t" r="r" b="b"/>
          <a:pathLst>
            <a:path w="1861820" h="467994">
              <a:moveTo>
                <a:pt x="426212" y="97713"/>
              </a:moveTo>
              <a:lnTo>
                <a:pt x="383220" y="104576"/>
              </a:lnTo>
              <a:lnTo>
                <a:pt x="347801" y="123662"/>
              </a:lnTo>
              <a:lnTo>
                <a:pt x="321093" y="152720"/>
              </a:lnTo>
              <a:lnTo>
                <a:pt x="304233" y="189500"/>
              </a:lnTo>
              <a:lnTo>
                <a:pt x="298361" y="231749"/>
              </a:lnTo>
              <a:lnTo>
                <a:pt x="304233" y="274005"/>
              </a:lnTo>
              <a:lnTo>
                <a:pt x="321093" y="310788"/>
              </a:lnTo>
              <a:lnTo>
                <a:pt x="347801" y="339849"/>
              </a:lnTo>
              <a:lnTo>
                <a:pt x="383220" y="358935"/>
              </a:lnTo>
              <a:lnTo>
                <a:pt x="426212" y="365798"/>
              </a:lnTo>
              <a:lnTo>
                <a:pt x="469204" y="358935"/>
              </a:lnTo>
              <a:lnTo>
                <a:pt x="504626" y="339849"/>
              </a:lnTo>
              <a:lnTo>
                <a:pt x="523897" y="318884"/>
              </a:lnTo>
              <a:lnTo>
                <a:pt x="426212" y="318884"/>
              </a:lnTo>
              <a:lnTo>
                <a:pt x="394740" y="311795"/>
              </a:lnTo>
              <a:lnTo>
                <a:pt x="371243" y="292719"/>
              </a:lnTo>
              <a:lnTo>
                <a:pt x="356542" y="264941"/>
              </a:lnTo>
              <a:lnTo>
                <a:pt x="351459" y="231749"/>
              </a:lnTo>
              <a:lnTo>
                <a:pt x="352708" y="214254"/>
              </a:lnTo>
              <a:lnTo>
                <a:pt x="371043" y="169887"/>
              </a:lnTo>
              <a:lnTo>
                <a:pt x="409689" y="146183"/>
              </a:lnTo>
              <a:lnTo>
                <a:pt x="426212" y="144627"/>
              </a:lnTo>
              <a:lnTo>
                <a:pt x="523899" y="144627"/>
              </a:lnTo>
              <a:lnTo>
                <a:pt x="504626" y="123662"/>
              </a:lnTo>
              <a:lnTo>
                <a:pt x="469204" y="104576"/>
              </a:lnTo>
              <a:lnTo>
                <a:pt x="426212" y="97713"/>
              </a:lnTo>
              <a:close/>
            </a:path>
            <a:path w="1861820" h="467994">
              <a:moveTo>
                <a:pt x="523899" y="144627"/>
              </a:moveTo>
              <a:lnTo>
                <a:pt x="426212" y="144627"/>
              </a:lnTo>
              <a:lnTo>
                <a:pt x="442726" y="146183"/>
              </a:lnTo>
              <a:lnTo>
                <a:pt x="457403" y="150880"/>
              </a:lnTo>
              <a:lnTo>
                <a:pt x="489659" y="183325"/>
              </a:lnTo>
              <a:lnTo>
                <a:pt x="500964" y="231749"/>
              </a:lnTo>
              <a:lnTo>
                <a:pt x="495881" y="264941"/>
              </a:lnTo>
              <a:lnTo>
                <a:pt x="481180" y="292719"/>
              </a:lnTo>
              <a:lnTo>
                <a:pt x="457683" y="311795"/>
              </a:lnTo>
              <a:lnTo>
                <a:pt x="426212" y="318884"/>
              </a:lnTo>
              <a:lnTo>
                <a:pt x="523897" y="318884"/>
              </a:lnTo>
              <a:lnTo>
                <a:pt x="531338" y="310788"/>
              </a:lnTo>
              <a:lnTo>
                <a:pt x="548201" y="274005"/>
              </a:lnTo>
              <a:lnTo>
                <a:pt x="554075" y="231749"/>
              </a:lnTo>
              <a:lnTo>
                <a:pt x="548201" y="189500"/>
              </a:lnTo>
              <a:lnTo>
                <a:pt x="531338" y="152720"/>
              </a:lnTo>
              <a:lnTo>
                <a:pt x="523899" y="144627"/>
              </a:lnTo>
              <a:close/>
            </a:path>
            <a:path w="1861820" h="467994">
              <a:moveTo>
                <a:pt x="989063" y="103670"/>
              </a:moveTo>
              <a:lnTo>
                <a:pt x="910767" y="103670"/>
              </a:lnTo>
              <a:lnTo>
                <a:pt x="910767" y="148844"/>
              </a:lnTo>
              <a:lnTo>
                <a:pt x="962698" y="148844"/>
              </a:lnTo>
              <a:lnTo>
                <a:pt x="962698" y="360083"/>
              </a:lnTo>
              <a:lnTo>
                <a:pt x="1014818" y="360083"/>
              </a:lnTo>
              <a:lnTo>
                <a:pt x="1014818" y="129413"/>
              </a:lnTo>
              <a:lnTo>
                <a:pt x="1012794" y="119395"/>
              </a:lnTo>
              <a:lnTo>
                <a:pt x="1007275" y="111212"/>
              </a:lnTo>
              <a:lnTo>
                <a:pt x="999088" y="105693"/>
              </a:lnTo>
              <a:lnTo>
                <a:pt x="989063" y="103670"/>
              </a:lnTo>
              <a:close/>
            </a:path>
            <a:path w="1861820" h="467994">
              <a:moveTo>
                <a:pt x="1114552" y="287134"/>
              </a:moveTo>
              <a:lnTo>
                <a:pt x="1081189" y="317004"/>
              </a:lnTo>
              <a:lnTo>
                <a:pt x="1102534" y="337305"/>
              </a:lnTo>
              <a:lnTo>
                <a:pt x="1129852" y="352844"/>
              </a:lnTo>
              <a:lnTo>
                <a:pt x="1162956" y="362781"/>
              </a:lnTo>
              <a:lnTo>
                <a:pt x="1201661" y="366280"/>
              </a:lnTo>
              <a:lnTo>
                <a:pt x="1248930" y="360572"/>
              </a:lnTo>
              <a:lnTo>
                <a:pt x="1284485" y="344131"/>
              </a:lnTo>
              <a:lnTo>
                <a:pt x="1300899" y="324967"/>
              </a:lnTo>
              <a:lnTo>
                <a:pt x="1202664" y="324967"/>
              </a:lnTo>
              <a:lnTo>
                <a:pt x="1175877" y="322486"/>
              </a:lnTo>
              <a:lnTo>
                <a:pt x="1152636" y="315199"/>
              </a:lnTo>
              <a:lnTo>
                <a:pt x="1132380" y="303338"/>
              </a:lnTo>
              <a:lnTo>
                <a:pt x="1114552" y="287134"/>
              </a:lnTo>
              <a:close/>
            </a:path>
            <a:path w="1861820" h="467994">
              <a:moveTo>
                <a:pt x="1205153" y="97472"/>
              </a:moveTo>
              <a:lnTo>
                <a:pt x="1160313" y="102644"/>
              </a:lnTo>
              <a:lnTo>
                <a:pt x="1125745" y="117944"/>
              </a:lnTo>
              <a:lnTo>
                <a:pt x="1103500" y="143046"/>
              </a:lnTo>
              <a:lnTo>
                <a:pt x="1095629" y="177622"/>
              </a:lnTo>
              <a:lnTo>
                <a:pt x="1103337" y="210478"/>
              </a:lnTo>
              <a:lnTo>
                <a:pt x="1123319" y="231760"/>
              </a:lnTo>
              <a:lnTo>
                <a:pt x="1150862" y="244268"/>
              </a:lnTo>
              <a:lnTo>
                <a:pt x="1181252" y="250799"/>
              </a:lnTo>
              <a:lnTo>
                <a:pt x="1222070" y="257263"/>
              </a:lnTo>
              <a:lnTo>
                <a:pt x="1237458" y="260271"/>
              </a:lnTo>
              <a:lnTo>
                <a:pt x="1249951" y="265609"/>
              </a:lnTo>
              <a:lnTo>
                <a:pt x="1258337" y="274492"/>
              </a:lnTo>
              <a:lnTo>
                <a:pt x="1261402" y="288137"/>
              </a:lnTo>
              <a:lnTo>
                <a:pt x="1257123" y="304602"/>
              </a:lnTo>
              <a:lnTo>
                <a:pt x="1245096" y="316072"/>
              </a:lnTo>
              <a:lnTo>
                <a:pt x="1226538" y="322783"/>
              </a:lnTo>
              <a:lnTo>
                <a:pt x="1202664" y="324967"/>
              </a:lnTo>
              <a:lnTo>
                <a:pt x="1300899" y="324967"/>
              </a:lnTo>
              <a:lnTo>
                <a:pt x="1306879" y="317985"/>
              </a:lnTo>
              <a:lnTo>
                <a:pt x="1314665" y="283159"/>
              </a:lnTo>
              <a:lnTo>
                <a:pt x="1307027" y="250380"/>
              </a:lnTo>
              <a:lnTo>
                <a:pt x="1287160" y="229268"/>
              </a:lnTo>
              <a:lnTo>
                <a:pt x="1259641" y="216931"/>
              </a:lnTo>
              <a:lnTo>
                <a:pt x="1229042" y="210477"/>
              </a:lnTo>
              <a:lnTo>
                <a:pt x="1188224" y="204000"/>
              </a:lnTo>
              <a:lnTo>
                <a:pt x="1173045" y="200999"/>
              </a:lnTo>
              <a:lnTo>
                <a:pt x="1160529" y="195665"/>
              </a:lnTo>
              <a:lnTo>
                <a:pt x="1152027" y="186783"/>
              </a:lnTo>
              <a:lnTo>
                <a:pt x="1148892" y="173139"/>
              </a:lnTo>
              <a:lnTo>
                <a:pt x="1152401" y="158320"/>
              </a:lnTo>
              <a:lnTo>
                <a:pt x="1162772" y="147561"/>
              </a:lnTo>
              <a:lnTo>
                <a:pt x="1179769" y="141002"/>
              </a:lnTo>
              <a:lnTo>
                <a:pt x="1203159" y="138785"/>
              </a:lnTo>
              <a:lnTo>
                <a:pt x="1309734" y="138785"/>
              </a:lnTo>
              <a:lnTo>
                <a:pt x="1310678" y="137795"/>
              </a:lnTo>
              <a:lnTo>
                <a:pt x="1291041" y="120784"/>
              </a:lnTo>
              <a:lnTo>
                <a:pt x="1267064" y="108113"/>
              </a:lnTo>
              <a:lnTo>
                <a:pt x="1238513" y="100202"/>
              </a:lnTo>
              <a:lnTo>
                <a:pt x="1205153" y="97472"/>
              </a:lnTo>
              <a:close/>
            </a:path>
            <a:path w="1861820" h="467994">
              <a:moveTo>
                <a:pt x="1309734" y="138785"/>
              </a:moveTo>
              <a:lnTo>
                <a:pt x="1203159" y="138785"/>
              </a:lnTo>
              <a:lnTo>
                <a:pt x="1230336" y="141439"/>
              </a:lnTo>
              <a:lnTo>
                <a:pt x="1251819" y="148436"/>
              </a:lnTo>
              <a:lnTo>
                <a:pt x="1268264" y="158325"/>
              </a:lnTo>
              <a:lnTo>
                <a:pt x="1280325" y="169659"/>
              </a:lnTo>
              <a:lnTo>
                <a:pt x="1309734" y="138785"/>
              </a:lnTo>
              <a:close/>
            </a:path>
            <a:path w="1861820" h="467994">
              <a:moveTo>
                <a:pt x="980160" y="0"/>
              </a:moveTo>
              <a:lnTo>
                <a:pt x="968291" y="2396"/>
              </a:lnTo>
              <a:lnTo>
                <a:pt x="958599" y="8931"/>
              </a:lnTo>
              <a:lnTo>
                <a:pt x="952064" y="18623"/>
              </a:lnTo>
              <a:lnTo>
                <a:pt x="949667" y="30492"/>
              </a:lnTo>
              <a:lnTo>
                <a:pt x="952064" y="42361"/>
              </a:lnTo>
              <a:lnTo>
                <a:pt x="958599" y="52054"/>
              </a:lnTo>
              <a:lnTo>
                <a:pt x="968291" y="58589"/>
              </a:lnTo>
              <a:lnTo>
                <a:pt x="980160" y="60985"/>
              </a:lnTo>
              <a:lnTo>
                <a:pt x="992029" y="58589"/>
              </a:lnTo>
              <a:lnTo>
                <a:pt x="1001722" y="52054"/>
              </a:lnTo>
              <a:lnTo>
                <a:pt x="1008256" y="42361"/>
              </a:lnTo>
              <a:lnTo>
                <a:pt x="1010653" y="30492"/>
              </a:lnTo>
              <a:lnTo>
                <a:pt x="1008256" y="18623"/>
              </a:lnTo>
              <a:lnTo>
                <a:pt x="1001722" y="8931"/>
              </a:lnTo>
              <a:lnTo>
                <a:pt x="992029" y="2396"/>
              </a:lnTo>
              <a:lnTo>
                <a:pt x="980160" y="0"/>
              </a:lnTo>
              <a:close/>
            </a:path>
            <a:path w="1861820" h="467994">
              <a:moveTo>
                <a:pt x="1464170" y="148793"/>
              </a:moveTo>
              <a:lnTo>
                <a:pt x="1414246" y="148793"/>
              </a:lnTo>
              <a:lnTo>
                <a:pt x="1414246" y="270383"/>
              </a:lnTo>
              <a:lnTo>
                <a:pt x="1420916" y="311026"/>
              </a:lnTo>
              <a:lnTo>
                <a:pt x="1439926" y="341241"/>
              </a:lnTo>
              <a:lnTo>
                <a:pt x="1469774" y="360070"/>
              </a:lnTo>
              <a:lnTo>
                <a:pt x="1508963" y="366560"/>
              </a:lnTo>
              <a:lnTo>
                <a:pt x="1530564" y="364745"/>
              </a:lnTo>
              <a:lnTo>
                <a:pt x="1549817" y="359724"/>
              </a:lnTo>
              <a:lnTo>
                <a:pt x="1566800" y="352126"/>
              </a:lnTo>
              <a:lnTo>
                <a:pt x="1581594" y="342582"/>
              </a:lnTo>
              <a:lnTo>
                <a:pt x="1565117" y="318960"/>
              </a:lnTo>
              <a:lnTo>
                <a:pt x="1508963" y="318960"/>
              </a:lnTo>
              <a:lnTo>
                <a:pt x="1489464" y="315498"/>
              </a:lnTo>
              <a:lnTo>
                <a:pt x="1475455" y="305114"/>
              </a:lnTo>
              <a:lnTo>
                <a:pt x="1467002" y="287810"/>
              </a:lnTo>
              <a:lnTo>
                <a:pt x="1464170" y="263588"/>
              </a:lnTo>
              <a:lnTo>
                <a:pt x="1464170" y="148793"/>
              </a:lnTo>
              <a:close/>
            </a:path>
            <a:path w="1861820" h="467994">
              <a:moveTo>
                <a:pt x="1554149" y="303237"/>
              </a:moveTo>
              <a:lnTo>
                <a:pt x="1546112" y="309182"/>
              </a:lnTo>
              <a:lnTo>
                <a:pt x="1535075" y="314199"/>
              </a:lnTo>
              <a:lnTo>
                <a:pt x="1522279" y="317666"/>
              </a:lnTo>
              <a:lnTo>
                <a:pt x="1508963" y="318960"/>
              </a:lnTo>
              <a:lnTo>
                <a:pt x="1565117" y="318960"/>
              </a:lnTo>
              <a:lnTo>
                <a:pt x="1554149" y="303237"/>
              </a:lnTo>
              <a:close/>
            </a:path>
            <a:path w="1861820" h="467994">
              <a:moveTo>
                <a:pt x="1563776" y="103619"/>
              </a:moveTo>
              <a:lnTo>
                <a:pt x="1350302" y="103619"/>
              </a:lnTo>
              <a:lnTo>
                <a:pt x="1350302" y="148793"/>
              </a:lnTo>
              <a:lnTo>
                <a:pt x="1563776" y="148793"/>
              </a:lnTo>
              <a:lnTo>
                <a:pt x="1563776" y="103619"/>
              </a:lnTo>
              <a:close/>
            </a:path>
            <a:path w="1861820" h="467994">
              <a:moveTo>
                <a:pt x="1464170" y="28105"/>
              </a:moveTo>
              <a:lnTo>
                <a:pt x="1414348" y="28105"/>
              </a:lnTo>
              <a:lnTo>
                <a:pt x="1414246" y="87503"/>
              </a:lnTo>
              <a:lnTo>
                <a:pt x="1413687" y="96481"/>
              </a:lnTo>
              <a:lnTo>
                <a:pt x="1406296" y="103619"/>
              </a:lnTo>
              <a:lnTo>
                <a:pt x="1464170" y="103619"/>
              </a:lnTo>
              <a:lnTo>
                <a:pt x="1464170" y="28105"/>
              </a:lnTo>
              <a:close/>
            </a:path>
            <a:path w="1861820" h="467994">
              <a:moveTo>
                <a:pt x="658710" y="389293"/>
              </a:moveTo>
              <a:lnTo>
                <a:pt x="614705" y="413016"/>
              </a:lnTo>
              <a:lnTo>
                <a:pt x="632107" y="436448"/>
              </a:lnTo>
              <a:lnTo>
                <a:pt x="656501" y="453697"/>
              </a:lnTo>
              <a:lnTo>
                <a:pt x="687371" y="464351"/>
              </a:lnTo>
              <a:lnTo>
                <a:pt x="724204" y="467995"/>
              </a:lnTo>
              <a:lnTo>
                <a:pt x="773860" y="459916"/>
              </a:lnTo>
              <a:lnTo>
                <a:pt x="811842" y="437138"/>
              </a:lnTo>
              <a:lnTo>
                <a:pt x="819378" y="426186"/>
              </a:lnTo>
              <a:lnTo>
                <a:pt x="724700" y="426186"/>
              </a:lnTo>
              <a:lnTo>
                <a:pt x="701275" y="423817"/>
              </a:lnTo>
              <a:lnTo>
                <a:pt x="682309" y="416793"/>
              </a:lnTo>
              <a:lnTo>
                <a:pt x="668041" y="405242"/>
              </a:lnTo>
              <a:lnTo>
                <a:pt x="658710" y="389293"/>
              </a:lnTo>
              <a:close/>
            </a:path>
            <a:path w="1861820" h="467994">
              <a:moveTo>
                <a:pt x="844664" y="323405"/>
              </a:moveTo>
              <a:lnTo>
                <a:pt x="794562" y="323405"/>
              </a:lnTo>
              <a:lnTo>
                <a:pt x="794562" y="356628"/>
              </a:lnTo>
              <a:lnTo>
                <a:pt x="789601" y="385129"/>
              </a:lnTo>
              <a:lnTo>
                <a:pt x="776338" y="407081"/>
              </a:lnTo>
              <a:lnTo>
                <a:pt x="754722" y="421195"/>
              </a:lnTo>
              <a:lnTo>
                <a:pt x="724700" y="426186"/>
              </a:lnTo>
              <a:lnTo>
                <a:pt x="819378" y="426186"/>
              </a:lnTo>
              <a:lnTo>
                <a:pt x="836120" y="401852"/>
              </a:lnTo>
              <a:lnTo>
                <a:pt x="844592" y="356628"/>
              </a:lnTo>
              <a:lnTo>
                <a:pt x="844664" y="323405"/>
              </a:lnTo>
              <a:close/>
            </a:path>
            <a:path w="1861820" h="467994">
              <a:moveTo>
                <a:pt x="711403" y="97472"/>
              </a:moveTo>
              <a:lnTo>
                <a:pt x="664985" y="108046"/>
              </a:lnTo>
              <a:lnTo>
                <a:pt x="629794" y="136985"/>
              </a:lnTo>
              <a:lnTo>
                <a:pt x="607474" y="180111"/>
              </a:lnTo>
              <a:lnTo>
                <a:pt x="599668" y="233248"/>
              </a:lnTo>
              <a:lnTo>
                <a:pt x="607404" y="286023"/>
              </a:lnTo>
              <a:lnTo>
                <a:pt x="629608" y="328355"/>
              </a:lnTo>
              <a:lnTo>
                <a:pt x="664776" y="356499"/>
              </a:lnTo>
              <a:lnTo>
                <a:pt x="711403" y="366712"/>
              </a:lnTo>
              <a:lnTo>
                <a:pt x="737428" y="364146"/>
              </a:lnTo>
              <a:lnTo>
                <a:pt x="760702" y="356247"/>
              </a:lnTo>
              <a:lnTo>
                <a:pt x="780088" y="342773"/>
              </a:lnTo>
              <a:lnTo>
                <a:pt x="794562" y="323405"/>
              </a:lnTo>
              <a:lnTo>
                <a:pt x="844664" y="323405"/>
              </a:lnTo>
              <a:lnTo>
                <a:pt x="844664" y="321525"/>
              </a:lnTo>
              <a:lnTo>
                <a:pt x="722934" y="321525"/>
              </a:lnTo>
              <a:lnTo>
                <a:pt x="693579" y="314163"/>
              </a:lnTo>
              <a:lnTo>
                <a:pt x="671507" y="294381"/>
              </a:lnTo>
              <a:lnTo>
                <a:pt x="657610" y="265638"/>
              </a:lnTo>
              <a:lnTo>
                <a:pt x="652780" y="231394"/>
              </a:lnTo>
              <a:lnTo>
                <a:pt x="657682" y="197308"/>
              </a:lnTo>
              <a:lnTo>
                <a:pt x="671698" y="168914"/>
              </a:lnTo>
              <a:lnTo>
                <a:pt x="693794" y="149481"/>
              </a:lnTo>
              <a:lnTo>
                <a:pt x="722934" y="142278"/>
              </a:lnTo>
              <a:lnTo>
                <a:pt x="844664" y="142278"/>
              </a:lnTo>
              <a:lnTo>
                <a:pt x="844664" y="140779"/>
              </a:lnTo>
              <a:lnTo>
                <a:pt x="794562" y="140779"/>
              </a:lnTo>
              <a:lnTo>
                <a:pt x="781286" y="122252"/>
              </a:lnTo>
              <a:lnTo>
                <a:pt x="762374" y="108672"/>
              </a:lnTo>
              <a:lnTo>
                <a:pt x="738766" y="100319"/>
              </a:lnTo>
              <a:lnTo>
                <a:pt x="711403" y="97472"/>
              </a:lnTo>
              <a:close/>
            </a:path>
            <a:path w="1861820" h="467994">
              <a:moveTo>
                <a:pt x="844664" y="142278"/>
              </a:moveTo>
              <a:lnTo>
                <a:pt x="722934" y="142278"/>
              </a:lnTo>
              <a:lnTo>
                <a:pt x="751695" y="149420"/>
              </a:lnTo>
              <a:lnTo>
                <a:pt x="773461" y="168790"/>
              </a:lnTo>
              <a:lnTo>
                <a:pt x="787246" y="197308"/>
              </a:lnTo>
              <a:lnTo>
                <a:pt x="792060" y="231889"/>
              </a:lnTo>
              <a:lnTo>
                <a:pt x="787317" y="266265"/>
              </a:lnTo>
              <a:lnTo>
                <a:pt x="773652" y="294814"/>
              </a:lnTo>
              <a:lnTo>
                <a:pt x="751909" y="314310"/>
              </a:lnTo>
              <a:lnTo>
                <a:pt x="722934" y="321525"/>
              </a:lnTo>
              <a:lnTo>
                <a:pt x="844664" y="321525"/>
              </a:lnTo>
              <a:lnTo>
                <a:pt x="844664" y="142278"/>
              </a:lnTo>
              <a:close/>
            </a:path>
            <a:path w="1861820" h="467994">
              <a:moveTo>
                <a:pt x="844664" y="103555"/>
              </a:moveTo>
              <a:lnTo>
                <a:pt x="794562" y="103555"/>
              </a:lnTo>
              <a:lnTo>
                <a:pt x="794562" y="140779"/>
              </a:lnTo>
              <a:lnTo>
                <a:pt x="844664" y="140779"/>
              </a:lnTo>
              <a:lnTo>
                <a:pt x="844664" y="103555"/>
              </a:lnTo>
              <a:close/>
            </a:path>
            <a:path w="1861820" h="467994">
              <a:moveTo>
                <a:pt x="86906" y="17805"/>
              </a:moveTo>
              <a:lnTo>
                <a:pt x="0" y="17805"/>
              </a:lnTo>
              <a:lnTo>
                <a:pt x="0" y="62001"/>
              </a:lnTo>
              <a:lnTo>
                <a:pt x="65074" y="62001"/>
              </a:lnTo>
              <a:lnTo>
                <a:pt x="65074" y="263906"/>
              </a:lnTo>
              <a:lnTo>
                <a:pt x="71746" y="304549"/>
              </a:lnTo>
              <a:lnTo>
                <a:pt x="90760" y="334764"/>
              </a:lnTo>
              <a:lnTo>
                <a:pt x="120613" y="353593"/>
              </a:lnTo>
              <a:lnTo>
                <a:pt x="159804" y="360083"/>
              </a:lnTo>
              <a:lnTo>
                <a:pt x="271703" y="360083"/>
              </a:lnTo>
              <a:lnTo>
                <a:pt x="271703" y="312483"/>
              </a:lnTo>
              <a:lnTo>
                <a:pt x="159804" y="312483"/>
              </a:lnTo>
              <a:lnTo>
                <a:pt x="140396" y="309023"/>
              </a:lnTo>
              <a:lnTo>
                <a:pt x="126588" y="298642"/>
              </a:lnTo>
              <a:lnTo>
                <a:pt x="118336" y="281338"/>
              </a:lnTo>
              <a:lnTo>
                <a:pt x="115595" y="257111"/>
              </a:lnTo>
              <a:lnTo>
                <a:pt x="115595" y="46494"/>
              </a:lnTo>
              <a:lnTo>
                <a:pt x="113341" y="35325"/>
              </a:lnTo>
              <a:lnTo>
                <a:pt x="107194" y="26206"/>
              </a:lnTo>
              <a:lnTo>
                <a:pt x="98075" y="20059"/>
              </a:lnTo>
              <a:lnTo>
                <a:pt x="86906" y="17805"/>
              </a:lnTo>
              <a:close/>
            </a:path>
            <a:path w="1861820" h="467994">
              <a:moveTo>
                <a:pt x="1728470" y="97142"/>
              </a:moveTo>
              <a:lnTo>
                <a:pt x="1682052" y="107716"/>
              </a:lnTo>
              <a:lnTo>
                <a:pt x="1646861" y="136653"/>
              </a:lnTo>
              <a:lnTo>
                <a:pt x="1624540" y="179775"/>
              </a:lnTo>
              <a:lnTo>
                <a:pt x="1616735" y="232905"/>
              </a:lnTo>
              <a:lnTo>
                <a:pt x="1624471" y="285682"/>
              </a:lnTo>
              <a:lnTo>
                <a:pt x="1646675" y="328018"/>
              </a:lnTo>
              <a:lnTo>
                <a:pt x="1681843" y="356167"/>
              </a:lnTo>
              <a:lnTo>
                <a:pt x="1728470" y="366382"/>
              </a:lnTo>
              <a:lnTo>
                <a:pt x="1754495" y="363814"/>
              </a:lnTo>
              <a:lnTo>
                <a:pt x="1777750" y="355923"/>
              </a:lnTo>
              <a:lnTo>
                <a:pt x="1797155" y="342432"/>
              </a:lnTo>
              <a:lnTo>
                <a:pt x="1811629" y="323062"/>
              </a:lnTo>
              <a:lnTo>
                <a:pt x="1861731" y="323062"/>
              </a:lnTo>
              <a:lnTo>
                <a:pt x="1861731" y="321183"/>
              </a:lnTo>
              <a:lnTo>
                <a:pt x="1740001" y="321183"/>
              </a:lnTo>
              <a:lnTo>
                <a:pt x="1710646" y="313820"/>
              </a:lnTo>
              <a:lnTo>
                <a:pt x="1688574" y="294038"/>
              </a:lnTo>
              <a:lnTo>
                <a:pt x="1674677" y="265295"/>
              </a:lnTo>
              <a:lnTo>
                <a:pt x="1669846" y="231051"/>
              </a:lnTo>
              <a:lnTo>
                <a:pt x="1674751" y="196965"/>
              </a:lnTo>
              <a:lnTo>
                <a:pt x="1688765" y="168576"/>
              </a:lnTo>
              <a:lnTo>
                <a:pt x="1710860" y="149140"/>
              </a:lnTo>
              <a:lnTo>
                <a:pt x="1740001" y="141935"/>
              </a:lnTo>
              <a:lnTo>
                <a:pt x="1861731" y="141935"/>
              </a:lnTo>
              <a:lnTo>
                <a:pt x="1861731" y="140449"/>
              </a:lnTo>
              <a:lnTo>
                <a:pt x="1811629" y="140449"/>
              </a:lnTo>
              <a:lnTo>
                <a:pt x="1798353" y="121922"/>
              </a:lnTo>
              <a:lnTo>
                <a:pt x="1779441" y="108342"/>
              </a:lnTo>
              <a:lnTo>
                <a:pt x="1755833" y="99988"/>
              </a:lnTo>
              <a:lnTo>
                <a:pt x="1728470" y="97142"/>
              </a:lnTo>
              <a:close/>
            </a:path>
            <a:path w="1861820" h="467994">
              <a:moveTo>
                <a:pt x="1861731" y="323062"/>
              </a:moveTo>
              <a:lnTo>
                <a:pt x="1811629" y="323062"/>
              </a:lnTo>
              <a:lnTo>
                <a:pt x="1811609" y="357200"/>
              </a:lnTo>
              <a:lnTo>
                <a:pt x="1811489" y="358597"/>
              </a:lnTo>
              <a:lnTo>
                <a:pt x="1811426" y="359752"/>
              </a:lnTo>
              <a:lnTo>
                <a:pt x="1861642" y="359752"/>
              </a:lnTo>
              <a:lnTo>
                <a:pt x="1861731" y="323062"/>
              </a:lnTo>
              <a:close/>
            </a:path>
            <a:path w="1861820" h="467994">
              <a:moveTo>
                <a:pt x="1861731" y="141935"/>
              </a:moveTo>
              <a:lnTo>
                <a:pt x="1740001" y="141935"/>
              </a:lnTo>
              <a:lnTo>
                <a:pt x="1768767" y="149077"/>
              </a:lnTo>
              <a:lnTo>
                <a:pt x="1790533" y="168448"/>
              </a:lnTo>
              <a:lnTo>
                <a:pt x="1804315" y="196970"/>
              </a:lnTo>
              <a:lnTo>
                <a:pt x="1809127" y="231546"/>
              </a:lnTo>
              <a:lnTo>
                <a:pt x="1804384" y="265927"/>
              </a:lnTo>
              <a:lnTo>
                <a:pt x="1790719" y="294476"/>
              </a:lnTo>
              <a:lnTo>
                <a:pt x="1768976" y="313969"/>
              </a:lnTo>
              <a:lnTo>
                <a:pt x="1740001" y="321183"/>
              </a:lnTo>
              <a:lnTo>
                <a:pt x="1861731" y="321183"/>
              </a:lnTo>
              <a:lnTo>
                <a:pt x="1861731" y="141935"/>
              </a:lnTo>
              <a:close/>
            </a:path>
            <a:path w="1861820" h="467994">
              <a:moveTo>
                <a:pt x="1861731" y="103212"/>
              </a:moveTo>
              <a:lnTo>
                <a:pt x="1811629" y="103212"/>
              </a:lnTo>
              <a:lnTo>
                <a:pt x="1811629" y="140449"/>
              </a:lnTo>
              <a:lnTo>
                <a:pt x="1861731" y="140449"/>
              </a:lnTo>
              <a:lnTo>
                <a:pt x="1861731" y="103212"/>
              </a:lnTo>
              <a:close/>
            </a:path>
          </a:pathLst>
        </a:custGeom>
        <a:solidFill>
          <a:srgbClr val="2800FF"/>
        </a:solidFill>
      </xdr:spPr>
      <xdr:txBody>
        <a:bodyPr wrap="square" lIns="0" tIns="0" rIns="0" bIns="0" rtlCol="0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/>
        </a:p>
      </xdr:txBody>
    </xdr:sp>
    <xdr:clientData/>
  </xdr:twoCellAnchor>
  <xdr:twoCellAnchor editAs="oneCell">
    <xdr:from>
      <xdr:col>9</xdr:col>
      <xdr:colOff>625475</xdr:colOff>
      <xdr:row>23</xdr:row>
      <xdr:rowOff>120650</xdr:rowOff>
    </xdr:from>
    <xdr:to>
      <xdr:col>20</xdr:col>
      <xdr:colOff>305243</xdr:colOff>
      <xdr:row>58</xdr:row>
      <xdr:rowOff>54449</xdr:rowOff>
    </xdr:to>
    <xdr:pic>
      <xdr:nvPicPr>
        <xdr:cNvPr id="5" name="object 3">
          <a:extLst>
            <a:ext uri="{FF2B5EF4-FFF2-40B4-BE49-F238E27FC236}">
              <a16:creationId xmlns:a16="http://schemas.microsoft.com/office/drawing/2014/main" id="{D58605CF-02F9-D9F8-FBA7-40381238DAA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483475" y="3844925"/>
          <a:ext cx="8061768" cy="5601174"/>
        </a:xfrm>
        <a:prstGeom prst="rect">
          <a:avLst/>
        </a:prstGeom>
      </xdr:spPr>
    </xdr:pic>
    <xdr:clientData/>
  </xdr:twoCellAnchor>
  <xdr:twoCellAnchor>
    <xdr:from>
      <xdr:col>1</xdr:col>
      <xdr:colOff>619125</xdr:colOff>
      <xdr:row>25</xdr:row>
      <xdr:rowOff>85725</xdr:rowOff>
    </xdr:from>
    <xdr:to>
      <xdr:col>9</xdr:col>
      <xdr:colOff>476000</xdr:colOff>
      <xdr:row>33</xdr:row>
      <xdr:rowOff>69552</xdr:rowOff>
    </xdr:to>
    <xdr:sp macro="" textlink="">
      <xdr:nvSpPr>
        <xdr:cNvPr id="6" name="object 4">
          <a:extLst>
            <a:ext uri="{FF2B5EF4-FFF2-40B4-BE49-F238E27FC236}">
              <a16:creationId xmlns:a16="http://schemas.microsoft.com/office/drawing/2014/main" id="{7F77A22C-213D-C741-FC83-7FD622A3E072}"/>
            </a:ext>
          </a:extLst>
        </xdr:cNvPr>
        <xdr:cNvSpPr txBox="1">
          <a:spLocks noGrp="1"/>
        </xdr:cNvSpPr>
      </xdr:nvSpPr>
      <xdr:spPr>
        <a:xfrm>
          <a:off x="1381125" y="4133850"/>
          <a:ext cx="5952875" cy="1279227"/>
        </a:xfrm>
        <a:prstGeom prst="rect">
          <a:avLst/>
        </a:prstGeom>
      </xdr:spPr>
      <xdr:txBody>
        <a:bodyPr vert="horz" wrap="square" lIns="0" tIns="127000" rIns="0" bIns="0" rtlCol="0">
          <a:spAutoFit/>
        </a:bodyPr>
        <a:lstStyle>
          <a:lvl1pPr>
            <a:defRPr sz="2000" b="1" i="0">
              <a:solidFill>
                <a:srgbClr val="2800FF"/>
              </a:solidFill>
              <a:latin typeface="Arial"/>
              <a:ea typeface="+mj-ea"/>
              <a:cs typeface="Arial"/>
            </a:defRPr>
          </a:lvl1pPr>
        </a:lstStyle>
        <a:p>
          <a:pPr marL="12700" marR="5080">
            <a:lnSpc>
              <a:spcPts val="4500"/>
            </a:lnSpc>
            <a:spcBef>
              <a:spcPts val="1000"/>
            </a:spcBef>
          </a:pPr>
          <a:r>
            <a:rPr lang="es-ES" sz="4500" b="0" spc="190">
              <a:solidFill>
                <a:srgbClr val="000000"/>
              </a:solidFill>
              <a:latin typeface="Tahoma"/>
              <a:cs typeface="Tahoma"/>
            </a:rPr>
            <a:t>Financial Results </a:t>
          </a:r>
          <a:br>
            <a:rPr lang="es-ES" sz="4500" b="0" spc="190">
              <a:solidFill>
                <a:srgbClr val="000000"/>
              </a:solidFill>
              <a:latin typeface="Tahoma"/>
              <a:cs typeface="Tahoma"/>
            </a:rPr>
          </a:br>
          <a:r>
            <a:rPr lang="es-ES" sz="4500" b="0" spc="190">
              <a:solidFill>
                <a:srgbClr val="000000"/>
              </a:solidFill>
              <a:latin typeface="Tahoma"/>
              <a:cs typeface="Tahoma"/>
            </a:rPr>
            <a:t>H1-2023</a:t>
          </a:r>
          <a:endParaRPr sz="4500">
            <a:latin typeface="Tahoma"/>
            <a:cs typeface="Tahom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455480</xdr:colOff>
      <xdr:row>13</xdr:row>
      <xdr:rowOff>123825</xdr:rowOff>
    </xdr:from>
    <xdr:to>
      <xdr:col>20</xdr:col>
      <xdr:colOff>37650</xdr:colOff>
      <xdr:row>16</xdr:row>
      <xdr:rowOff>102870</xdr:rowOff>
    </xdr:to>
    <xdr:sp macro="" textlink="">
      <xdr:nvSpPr>
        <xdr:cNvPr id="2" name="object 2">
          <a:extLst>
            <a:ext uri="{FF2B5EF4-FFF2-40B4-BE49-F238E27FC236}">
              <a16:creationId xmlns:a16="http://schemas.microsoft.com/office/drawing/2014/main" id="{C01622E4-B994-4803-80CC-A836447C6662}"/>
            </a:ext>
          </a:extLst>
        </xdr:cNvPr>
        <xdr:cNvSpPr/>
      </xdr:nvSpPr>
      <xdr:spPr>
        <a:xfrm>
          <a:off x="13409480" y="2225675"/>
          <a:ext cx="1868170" cy="471170"/>
        </a:xfrm>
        <a:custGeom>
          <a:avLst/>
          <a:gdLst/>
          <a:ahLst/>
          <a:cxnLst/>
          <a:rect l="l" t="t" r="r" b="b"/>
          <a:pathLst>
            <a:path w="1861820" h="467994">
              <a:moveTo>
                <a:pt x="426212" y="97713"/>
              </a:moveTo>
              <a:lnTo>
                <a:pt x="383220" y="104576"/>
              </a:lnTo>
              <a:lnTo>
                <a:pt x="347801" y="123662"/>
              </a:lnTo>
              <a:lnTo>
                <a:pt x="321093" y="152720"/>
              </a:lnTo>
              <a:lnTo>
                <a:pt x="304233" y="189500"/>
              </a:lnTo>
              <a:lnTo>
                <a:pt x="298361" y="231749"/>
              </a:lnTo>
              <a:lnTo>
                <a:pt x="304233" y="274005"/>
              </a:lnTo>
              <a:lnTo>
                <a:pt x="321093" y="310788"/>
              </a:lnTo>
              <a:lnTo>
                <a:pt x="347801" y="339849"/>
              </a:lnTo>
              <a:lnTo>
                <a:pt x="383220" y="358935"/>
              </a:lnTo>
              <a:lnTo>
                <a:pt x="426212" y="365798"/>
              </a:lnTo>
              <a:lnTo>
                <a:pt x="469204" y="358935"/>
              </a:lnTo>
              <a:lnTo>
                <a:pt x="504626" y="339849"/>
              </a:lnTo>
              <a:lnTo>
                <a:pt x="523897" y="318884"/>
              </a:lnTo>
              <a:lnTo>
                <a:pt x="426212" y="318884"/>
              </a:lnTo>
              <a:lnTo>
                <a:pt x="394740" y="311795"/>
              </a:lnTo>
              <a:lnTo>
                <a:pt x="371243" y="292719"/>
              </a:lnTo>
              <a:lnTo>
                <a:pt x="356542" y="264941"/>
              </a:lnTo>
              <a:lnTo>
                <a:pt x="351459" y="231749"/>
              </a:lnTo>
              <a:lnTo>
                <a:pt x="352708" y="214254"/>
              </a:lnTo>
              <a:lnTo>
                <a:pt x="371043" y="169887"/>
              </a:lnTo>
              <a:lnTo>
                <a:pt x="409689" y="146183"/>
              </a:lnTo>
              <a:lnTo>
                <a:pt x="426212" y="144627"/>
              </a:lnTo>
              <a:lnTo>
                <a:pt x="523899" y="144627"/>
              </a:lnTo>
              <a:lnTo>
                <a:pt x="504626" y="123662"/>
              </a:lnTo>
              <a:lnTo>
                <a:pt x="469204" y="104576"/>
              </a:lnTo>
              <a:lnTo>
                <a:pt x="426212" y="97713"/>
              </a:lnTo>
              <a:close/>
            </a:path>
            <a:path w="1861820" h="467994">
              <a:moveTo>
                <a:pt x="523899" y="144627"/>
              </a:moveTo>
              <a:lnTo>
                <a:pt x="426212" y="144627"/>
              </a:lnTo>
              <a:lnTo>
                <a:pt x="442726" y="146183"/>
              </a:lnTo>
              <a:lnTo>
                <a:pt x="457403" y="150880"/>
              </a:lnTo>
              <a:lnTo>
                <a:pt x="489659" y="183325"/>
              </a:lnTo>
              <a:lnTo>
                <a:pt x="500964" y="231749"/>
              </a:lnTo>
              <a:lnTo>
                <a:pt x="495881" y="264941"/>
              </a:lnTo>
              <a:lnTo>
                <a:pt x="481180" y="292719"/>
              </a:lnTo>
              <a:lnTo>
                <a:pt x="457683" y="311795"/>
              </a:lnTo>
              <a:lnTo>
                <a:pt x="426212" y="318884"/>
              </a:lnTo>
              <a:lnTo>
                <a:pt x="523897" y="318884"/>
              </a:lnTo>
              <a:lnTo>
                <a:pt x="531338" y="310788"/>
              </a:lnTo>
              <a:lnTo>
                <a:pt x="548201" y="274005"/>
              </a:lnTo>
              <a:lnTo>
                <a:pt x="554075" y="231749"/>
              </a:lnTo>
              <a:lnTo>
                <a:pt x="548201" y="189500"/>
              </a:lnTo>
              <a:lnTo>
                <a:pt x="531338" y="152720"/>
              </a:lnTo>
              <a:lnTo>
                <a:pt x="523899" y="144627"/>
              </a:lnTo>
              <a:close/>
            </a:path>
            <a:path w="1861820" h="467994">
              <a:moveTo>
                <a:pt x="989063" y="103670"/>
              </a:moveTo>
              <a:lnTo>
                <a:pt x="910767" y="103670"/>
              </a:lnTo>
              <a:lnTo>
                <a:pt x="910767" y="148844"/>
              </a:lnTo>
              <a:lnTo>
                <a:pt x="962698" y="148844"/>
              </a:lnTo>
              <a:lnTo>
                <a:pt x="962698" y="360083"/>
              </a:lnTo>
              <a:lnTo>
                <a:pt x="1014818" y="360083"/>
              </a:lnTo>
              <a:lnTo>
                <a:pt x="1014818" y="129413"/>
              </a:lnTo>
              <a:lnTo>
                <a:pt x="1012794" y="119395"/>
              </a:lnTo>
              <a:lnTo>
                <a:pt x="1007275" y="111212"/>
              </a:lnTo>
              <a:lnTo>
                <a:pt x="999088" y="105693"/>
              </a:lnTo>
              <a:lnTo>
                <a:pt x="989063" y="103670"/>
              </a:lnTo>
              <a:close/>
            </a:path>
            <a:path w="1861820" h="467994">
              <a:moveTo>
                <a:pt x="1114552" y="287134"/>
              </a:moveTo>
              <a:lnTo>
                <a:pt x="1081189" y="317004"/>
              </a:lnTo>
              <a:lnTo>
                <a:pt x="1102534" y="337305"/>
              </a:lnTo>
              <a:lnTo>
                <a:pt x="1129852" y="352844"/>
              </a:lnTo>
              <a:lnTo>
                <a:pt x="1162956" y="362781"/>
              </a:lnTo>
              <a:lnTo>
                <a:pt x="1201661" y="366280"/>
              </a:lnTo>
              <a:lnTo>
                <a:pt x="1248930" y="360572"/>
              </a:lnTo>
              <a:lnTo>
                <a:pt x="1284485" y="344131"/>
              </a:lnTo>
              <a:lnTo>
                <a:pt x="1300899" y="324967"/>
              </a:lnTo>
              <a:lnTo>
                <a:pt x="1202664" y="324967"/>
              </a:lnTo>
              <a:lnTo>
                <a:pt x="1175877" y="322486"/>
              </a:lnTo>
              <a:lnTo>
                <a:pt x="1152636" y="315199"/>
              </a:lnTo>
              <a:lnTo>
                <a:pt x="1132380" y="303338"/>
              </a:lnTo>
              <a:lnTo>
                <a:pt x="1114552" y="287134"/>
              </a:lnTo>
              <a:close/>
            </a:path>
            <a:path w="1861820" h="467994">
              <a:moveTo>
                <a:pt x="1205153" y="97472"/>
              </a:moveTo>
              <a:lnTo>
                <a:pt x="1160313" y="102644"/>
              </a:lnTo>
              <a:lnTo>
                <a:pt x="1125745" y="117944"/>
              </a:lnTo>
              <a:lnTo>
                <a:pt x="1103500" y="143046"/>
              </a:lnTo>
              <a:lnTo>
                <a:pt x="1095629" y="177622"/>
              </a:lnTo>
              <a:lnTo>
                <a:pt x="1103337" y="210478"/>
              </a:lnTo>
              <a:lnTo>
                <a:pt x="1123319" y="231760"/>
              </a:lnTo>
              <a:lnTo>
                <a:pt x="1150862" y="244268"/>
              </a:lnTo>
              <a:lnTo>
                <a:pt x="1181252" y="250799"/>
              </a:lnTo>
              <a:lnTo>
                <a:pt x="1222070" y="257263"/>
              </a:lnTo>
              <a:lnTo>
                <a:pt x="1237458" y="260271"/>
              </a:lnTo>
              <a:lnTo>
                <a:pt x="1249951" y="265609"/>
              </a:lnTo>
              <a:lnTo>
                <a:pt x="1258337" y="274492"/>
              </a:lnTo>
              <a:lnTo>
                <a:pt x="1261402" y="288137"/>
              </a:lnTo>
              <a:lnTo>
                <a:pt x="1257123" y="304602"/>
              </a:lnTo>
              <a:lnTo>
                <a:pt x="1245096" y="316072"/>
              </a:lnTo>
              <a:lnTo>
                <a:pt x="1226538" y="322783"/>
              </a:lnTo>
              <a:lnTo>
                <a:pt x="1202664" y="324967"/>
              </a:lnTo>
              <a:lnTo>
                <a:pt x="1300899" y="324967"/>
              </a:lnTo>
              <a:lnTo>
                <a:pt x="1306879" y="317985"/>
              </a:lnTo>
              <a:lnTo>
                <a:pt x="1314665" y="283159"/>
              </a:lnTo>
              <a:lnTo>
                <a:pt x="1307027" y="250380"/>
              </a:lnTo>
              <a:lnTo>
                <a:pt x="1287160" y="229268"/>
              </a:lnTo>
              <a:lnTo>
                <a:pt x="1259641" y="216931"/>
              </a:lnTo>
              <a:lnTo>
                <a:pt x="1229042" y="210477"/>
              </a:lnTo>
              <a:lnTo>
                <a:pt x="1188224" y="204000"/>
              </a:lnTo>
              <a:lnTo>
                <a:pt x="1173045" y="200999"/>
              </a:lnTo>
              <a:lnTo>
                <a:pt x="1160529" y="195665"/>
              </a:lnTo>
              <a:lnTo>
                <a:pt x="1152027" y="186783"/>
              </a:lnTo>
              <a:lnTo>
                <a:pt x="1148892" y="173139"/>
              </a:lnTo>
              <a:lnTo>
                <a:pt x="1152401" y="158320"/>
              </a:lnTo>
              <a:lnTo>
                <a:pt x="1162772" y="147561"/>
              </a:lnTo>
              <a:lnTo>
                <a:pt x="1179769" y="141002"/>
              </a:lnTo>
              <a:lnTo>
                <a:pt x="1203159" y="138785"/>
              </a:lnTo>
              <a:lnTo>
                <a:pt x="1309734" y="138785"/>
              </a:lnTo>
              <a:lnTo>
                <a:pt x="1310678" y="137795"/>
              </a:lnTo>
              <a:lnTo>
                <a:pt x="1291041" y="120784"/>
              </a:lnTo>
              <a:lnTo>
                <a:pt x="1267064" y="108113"/>
              </a:lnTo>
              <a:lnTo>
                <a:pt x="1238513" y="100202"/>
              </a:lnTo>
              <a:lnTo>
                <a:pt x="1205153" y="97472"/>
              </a:lnTo>
              <a:close/>
            </a:path>
            <a:path w="1861820" h="467994">
              <a:moveTo>
                <a:pt x="1309734" y="138785"/>
              </a:moveTo>
              <a:lnTo>
                <a:pt x="1203159" y="138785"/>
              </a:lnTo>
              <a:lnTo>
                <a:pt x="1230336" y="141439"/>
              </a:lnTo>
              <a:lnTo>
                <a:pt x="1251819" y="148436"/>
              </a:lnTo>
              <a:lnTo>
                <a:pt x="1268264" y="158325"/>
              </a:lnTo>
              <a:lnTo>
                <a:pt x="1280325" y="169659"/>
              </a:lnTo>
              <a:lnTo>
                <a:pt x="1309734" y="138785"/>
              </a:lnTo>
              <a:close/>
            </a:path>
            <a:path w="1861820" h="467994">
              <a:moveTo>
                <a:pt x="980160" y="0"/>
              </a:moveTo>
              <a:lnTo>
                <a:pt x="968291" y="2396"/>
              </a:lnTo>
              <a:lnTo>
                <a:pt x="958599" y="8931"/>
              </a:lnTo>
              <a:lnTo>
                <a:pt x="952064" y="18623"/>
              </a:lnTo>
              <a:lnTo>
                <a:pt x="949667" y="30492"/>
              </a:lnTo>
              <a:lnTo>
                <a:pt x="952064" y="42361"/>
              </a:lnTo>
              <a:lnTo>
                <a:pt x="958599" y="52054"/>
              </a:lnTo>
              <a:lnTo>
                <a:pt x="968291" y="58589"/>
              </a:lnTo>
              <a:lnTo>
                <a:pt x="980160" y="60985"/>
              </a:lnTo>
              <a:lnTo>
                <a:pt x="992029" y="58589"/>
              </a:lnTo>
              <a:lnTo>
                <a:pt x="1001722" y="52054"/>
              </a:lnTo>
              <a:lnTo>
                <a:pt x="1008256" y="42361"/>
              </a:lnTo>
              <a:lnTo>
                <a:pt x="1010653" y="30492"/>
              </a:lnTo>
              <a:lnTo>
                <a:pt x="1008256" y="18623"/>
              </a:lnTo>
              <a:lnTo>
                <a:pt x="1001722" y="8931"/>
              </a:lnTo>
              <a:lnTo>
                <a:pt x="992029" y="2396"/>
              </a:lnTo>
              <a:lnTo>
                <a:pt x="980160" y="0"/>
              </a:lnTo>
              <a:close/>
            </a:path>
            <a:path w="1861820" h="467994">
              <a:moveTo>
                <a:pt x="1464170" y="148793"/>
              </a:moveTo>
              <a:lnTo>
                <a:pt x="1414246" y="148793"/>
              </a:lnTo>
              <a:lnTo>
                <a:pt x="1414246" y="270383"/>
              </a:lnTo>
              <a:lnTo>
                <a:pt x="1420916" y="311026"/>
              </a:lnTo>
              <a:lnTo>
                <a:pt x="1439926" y="341241"/>
              </a:lnTo>
              <a:lnTo>
                <a:pt x="1469774" y="360070"/>
              </a:lnTo>
              <a:lnTo>
                <a:pt x="1508963" y="366560"/>
              </a:lnTo>
              <a:lnTo>
                <a:pt x="1530564" y="364745"/>
              </a:lnTo>
              <a:lnTo>
                <a:pt x="1549817" y="359724"/>
              </a:lnTo>
              <a:lnTo>
                <a:pt x="1566800" y="352126"/>
              </a:lnTo>
              <a:lnTo>
                <a:pt x="1581594" y="342582"/>
              </a:lnTo>
              <a:lnTo>
                <a:pt x="1565117" y="318960"/>
              </a:lnTo>
              <a:lnTo>
                <a:pt x="1508963" y="318960"/>
              </a:lnTo>
              <a:lnTo>
                <a:pt x="1489464" y="315498"/>
              </a:lnTo>
              <a:lnTo>
                <a:pt x="1475455" y="305114"/>
              </a:lnTo>
              <a:lnTo>
                <a:pt x="1467002" y="287810"/>
              </a:lnTo>
              <a:lnTo>
                <a:pt x="1464170" y="263588"/>
              </a:lnTo>
              <a:lnTo>
                <a:pt x="1464170" y="148793"/>
              </a:lnTo>
              <a:close/>
            </a:path>
            <a:path w="1861820" h="467994">
              <a:moveTo>
                <a:pt x="1554149" y="303237"/>
              </a:moveTo>
              <a:lnTo>
                <a:pt x="1546112" y="309182"/>
              </a:lnTo>
              <a:lnTo>
                <a:pt x="1535075" y="314199"/>
              </a:lnTo>
              <a:lnTo>
                <a:pt x="1522279" y="317666"/>
              </a:lnTo>
              <a:lnTo>
                <a:pt x="1508963" y="318960"/>
              </a:lnTo>
              <a:lnTo>
                <a:pt x="1565117" y="318960"/>
              </a:lnTo>
              <a:lnTo>
                <a:pt x="1554149" y="303237"/>
              </a:lnTo>
              <a:close/>
            </a:path>
            <a:path w="1861820" h="467994">
              <a:moveTo>
                <a:pt x="1563776" y="103619"/>
              </a:moveTo>
              <a:lnTo>
                <a:pt x="1350302" y="103619"/>
              </a:lnTo>
              <a:lnTo>
                <a:pt x="1350302" y="148793"/>
              </a:lnTo>
              <a:lnTo>
                <a:pt x="1563776" y="148793"/>
              </a:lnTo>
              <a:lnTo>
                <a:pt x="1563776" y="103619"/>
              </a:lnTo>
              <a:close/>
            </a:path>
            <a:path w="1861820" h="467994">
              <a:moveTo>
                <a:pt x="1464170" y="28105"/>
              </a:moveTo>
              <a:lnTo>
                <a:pt x="1414348" y="28105"/>
              </a:lnTo>
              <a:lnTo>
                <a:pt x="1414246" y="87503"/>
              </a:lnTo>
              <a:lnTo>
                <a:pt x="1413687" y="96481"/>
              </a:lnTo>
              <a:lnTo>
                <a:pt x="1406296" y="103619"/>
              </a:lnTo>
              <a:lnTo>
                <a:pt x="1464170" y="103619"/>
              </a:lnTo>
              <a:lnTo>
                <a:pt x="1464170" y="28105"/>
              </a:lnTo>
              <a:close/>
            </a:path>
            <a:path w="1861820" h="467994">
              <a:moveTo>
                <a:pt x="658710" y="389293"/>
              </a:moveTo>
              <a:lnTo>
                <a:pt x="614705" y="413016"/>
              </a:lnTo>
              <a:lnTo>
                <a:pt x="632107" y="436448"/>
              </a:lnTo>
              <a:lnTo>
                <a:pt x="656501" y="453697"/>
              </a:lnTo>
              <a:lnTo>
                <a:pt x="687371" y="464351"/>
              </a:lnTo>
              <a:lnTo>
                <a:pt x="724204" y="467995"/>
              </a:lnTo>
              <a:lnTo>
                <a:pt x="773860" y="459916"/>
              </a:lnTo>
              <a:lnTo>
                <a:pt x="811842" y="437138"/>
              </a:lnTo>
              <a:lnTo>
                <a:pt x="819378" y="426186"/>
              </a:lnTo>
              <a:lnTo>
                <a:pt x="724700" y="426186"/>
              </a:lnTo>
              <a:lnTo>
                <a:pt x="701275" y="423817"/>
              </a:lnTo>
              <a:lnTo>
                <a:pt x="682309" y="416793"/>
              </a:lnTo>
              <a:lnTo>
                <a:pt x="668041" y="405242"/>
              </a:lnTo>
              <a:lnTo>
                <a:pt x="658710" y="389293"/>
              </a:lnTo>
              <a:close/>
            </a:path>
            <a:path w="1861820" h="467994">
              <a:moveTo>
                <a:pt x="844664" y="323405"/>
              </a:moveTo>
              <a:lnTo>
                <a:pt x="794562" y="323405"/>
              </a:lnTo>
              <a:lnTo>
                <a:pt x="794562" y="356628"/>
              </a:lnTo>
              <a:lnTo>
                <a:pt x="789601" y="385129"/>
              </a:lnTo>
              <a:lnTo>
                <a:pt x="776338" y="407081"/>
              </a:lnTo>
              <a:lnTo>
                <a:pt x="754722" y="421195"/>
              </a:lnTo>
              <a:lnTo>
                <a:pt x="724700" y="426186"/>
              </a:lnTo>
              <a:lnTo>
                <a:pt x="819378" y="426186"/>
              </a:lnTo>
              <a:lnTo>
                <a:pt x="836120" y="401852"/>
              </a:lnTo>
              <a:lnTo>
                <a:pt x="844592" y="356628"/>
              </a:lnTo>
              <a:lnTo>
                <a:pt x="844664" y="323405"/>
              </a:lnTo>
              <a:close/>
            </a:path>
            <a:path w="1861820" h="467994">
              <a:moveTo>
                <a:pt x="711403" y="97472"/>
              </a:moveTo>
              <a:lnTo>
                <a:pt x="664985" y="108046"/>
              </a:lnTo>
              <a:lnTo>
                <a:pt x="629794" y="136985"/>
              </a:lnTo>
              <a:lnTo>
                <a:pt x="607474" y="180111"/>
              </a:lnTo>
              <a:lnTo>
                <a:pt x="599668" y="233248"/>
              </a:lnTo>
              <a:lnTo>
                <a:pt x="607404" y="286023"/>
              </a:lnTo>
              <a:lnTo>
                <a:pt x="629608" y="328355"/>
              </a:lnTo>
              <a:lnTo>
                <a:pt x="664776" y="356499"/>
              </a:lnTo>
              <a:lnTo>
                <a:pt x="711403" y="366712"/>
              </a:lnTo>
              <a:lnTo>
                <a:pt x="737428" y="364146"/>
              </a:lnTo>
              <a:lnTo>
                <a:pt x="760702" y="356247"/>
              </a:lnTo>
              <a:lnTo>
                <a:pt x="780088" y="342773"/>
              </a:lnTo>
              <a:lnTo>
                <a:pt x="794562" y="323405"/>
              </a:lnTo>
              <a:lnTo>
                <a:pt x="844664" y="323405"/>
              </a:lnTo>
              <a:lnTo>
                <a:pt x="844664" y="321525"/>
              </a:lnTo>
              <a:lnTo>
                <a:pt x="722934" y="321525"/>
              </a:lnTo>
              <a:lnTo>
                <a:pt x="693579" y="314163"/>
              </a:lnTo>
              <a:lnTo>
                <a:pt x="671507" y="294381"/>
              </a:lnTo>
              <a:lnTo>
                <a:pt x="657610" y="265638"/>
              </a:lnTo>
              <a:lnTo>
                <a:pt x="652780" y="231394"/>
              </a:lnTo>
              <a:lnTo>
                <a:pt x="657682" y="197308"/>
              </a:lnTo>
              <a:lnTo>
                <a:pt x="671698" y="168914"/>
              </a:lnTo>
              <a:lnTo>
                <a:pt x="693794" y="149481"/>
              </a:lnTo>
              <a:lnTo>
                <a:pt x="722934" y="142278"/>
              </a:lnTo>
              <a:lnTo>
                <a:pt x="844664" y="142278"/>
              </a:lnTo>
              <a:lnTo>
                <a:pt x="844664" y="140779"/>
              </a:lnTo>
              <a:lnTo>
                <a:pt x="794562" y="140779"/>
              </a:lnTo>
              <a:lnTo>
                <a:pt x="781286" y="122252"/>
              </a:lnTo>
              <a:lnTo>
                <a:pt x="762374" y="108672"/>
              </a:lnTo>
              <a:lnTo>
                <a:pt x="738766" y="100319"/>
              </a:lnTo>
              <a:lnTo>
                <a:pt x="711403" y="97472"/>
              </a:lnTo>
              <a:close/>
            </a:path>
            <a:path w="1861820" h="467994">
              <a:moveTo>
                <a:pt x="844664" y="142278"/>
              </a:moveTo>
              <a:lnTo>
                <a:pt x="722934" y="142278"/>
              </a:lnTo>
              <a:lnTo>
                <a:pt x="751695" y="149420"/>
              </a:lnTo>
              <a:lnTo>
                <a:pt x="773461" y="168790"/>
              </a:lnTo>
              <a:lnTo>
                <a:pt x="787246" y="197308"/>
              </a:lnTo>
              <a:lnTo>
                <a:pt x="792060" y="231889"/>
              </a:lnTo>
              <a:lnTo>
                <a:pt x="787317" y="266265"/>
              </a:lnTo>
              <a:lnTo>
                <a:pt x="773652" y="294814"/>
              </a:lnTo>
              <a:lnTo>
                <a:pt x="751909" y="314310"/>
              </a:lnTo>
              <a:lnTo>
                <a:pt x="722934" y="321525"/>
              </a:lnTo>
              <a:lnTo>
                <a:pt x="844664" y="321525"/>
              </a:lnTo>
              <a:lnTo>
                <a:pt x="844664" y="142278"/>
              </a:lnTo>
              <a:close/>
            </a:path>
            <a:path w="1861820" h="467994">
              <a:moveTo>
                <a:pt x="844664" y="103555"/>
              </a:moveTo>
              <a:lnTo>
                <a:pt x="794562" y="103555"/>
              </a:lnTo>
              <a:lnTo>
                <a:pt x="794562" y="140779"/>
              </a:lnTo>
              <a:lnTo>
                <a:pt x="844664" y="140779"/>
              </a:lnTo>
              <a:lnTo>
                <a:pt x="844664" y="103555"/>
              </a:lnTo>
              <a:close/>
            </a:path>
            <a:path w="1861820" h="467994">
              <a:moveTo>
                <a:pt x="86906" y="17805"/>
              </a:moveTo>
              <a:lnTo>
                <a:pt x="0" y="17805"/>
              </a:lnTo>
              <a:lnTo>
                <a:pt x="0" y="62001"/>
              </a:lnTo>
              <a:lnTo>
                <a:pt x="65074" y="62001"/>
              </a:lnTo>
              <a:lnTo>
                <a:pt x="65074" y="263906"/>
              </a:lnTo>
              <a:lnTo>
                <a:pt x="71746" y="304549"/>
              </a:lnTo>
              <a:lnTo>
                <a:pt x="90760" y="334764"/>
              </a:lnTo>
              <a:lnTo>
                <a:pt x="120613" y="353593"/>
              </a:lnTo>
              <a:lnTo>
                <a:pt x="159804" y="360083"/>
              </a:lnTo>
              <a:lnTo>
                <a:pt x="271703" y="360083"/>
              </a:lnTo>
              <a:lnTo>
                <a:pt x="271703" y="312483"/>
              </a:lnTo>
              <a:lnTo>
                <a:pt x="159804" y="312483"/>
              </a:lnTo>
              <a:lnTo>
                <a:pt x="140396" y="309023"/>
              </a:lnTo>
              <a:lnTo>
                <a:pt x="126588" y="298642"/>
              </a:lnTo>
              <a:lnTo>
                <a:pt x="118336" y="281338"/>
              </a:lnTo>
              <a:lnTo>
                <a:pt x="115595" y="257111"/>
              </a:lnTo>
              <a:lnTo>
                <a:pt x="115595" y="46494"/>
              </a:lnTo>
              <a:lnTo>
                <a:pt x="113341" y="35325"/>
              </a:lnTo>
              <a:lnTo>
                <a:pt x="107194" y="26206"/>
              </a:lnTo>
              <a:lnTo>
                <a:pt x="98075" y="20059"/>
              </a:lnTo>
              <a:lnTo>
                <a:pt x="86906" y="17805"/>
              </a:lnTo>
              <a:close/>
            </a:path>
            <a:path w="1861820" h="467994">
              <a:moveTo>
                <a:pt x="1728470" y="97142"/>
              </a:moveTo>
              <a:lnTo>
                <a:pt x="1682052" y="107716"/>
              </a:lnTo>
              <a:lnTo>
                <a:pt x="1646861" y="136653"/>
              </a:lnTo>
              <a:lnTo>
                <a:pt x="1624540" y="179775"/>
              </a:lnTo>
              <a:lnTo>
                <a:pt x="1616735" y="232905"/>
              </a:lnTo>
              <a:lnTo>
                <a:pt x="1624471" y="285682"/>
              </a:lnTo>
              <a:lnTo>
                <a:pt x="1646675" y="328018"/>
              </a:lnTo>
              <a:lnTo>
                <a:pt x="1681843" y="356167"/>
              </a:lnTo>
              <a:lnTo>
                <a:pt x="1728470" y="366382"/>
              </a:lnTo>
              <a:lnTo>
                <a:pt x="1754495" y="363814"/>
              </a:lnTo>
              <a:lnTo>
                <a:pt x="1777750" y="355923"/>
              </a:lnTo>
              <a:lnTo>
                <a:pt x="1797155" y="342432"/>
              </a:lnTo>
              <a:lnTo>
                <a:pt x="1811629" y="323062"/>
              </a:lnTo>
              <a:lnTo>
                <a:pt x="1861731" y="323062"/>
              </a:lnTo>
              <a:lnTo>
                <a:pt x="1861731" y="321183"/>
              </a:lnTo>
              <a:lnTo>
                <a:pt x="1740001" y="321183"/>
              </a:lnTo>
              <a:lnTo>
                <a:pt x="1710646" y="313820"/>
              </a:lnTo>
              <a:lnTo>
                <a:pt x="1688574" y="294038"/>
              </a:lnTo>
              <a:lnTo>
                <a:pt x="1674677" y="265295"/>
              </a:lnTo>
              <a:lnTo>
                <a:pt x="1669846" y="231051"/>
              </a:lnTo>
              <a:lnTo>
                <a:pt x="1674751" y="196965"/>
              </a:lnTo>
              <a:lnTo>
                <a:pt x="1688765" y="168576"/>
              </a:lnTo>
              <a:lnTo>
                <a:pt x="1710860" y="149140"/>
              </a:lnTo>
              <a:lnTo>
                <a:pt x="1740001" y="141935"/>
              </a:lnTo>
              <a:lnTo>
                <a:pt x="1861731" y="141935"/>
              </a:lnTo>
              <a:lnTo>
                <a:pt x="1861731" y="140449"/>
              </a:lnTo>
              <a:lnTo>
                <a:pt x="1811629" y="140449"/>
              </a:lnTo>
              <a:lnTo>
                <a:pt x="1798353" y="121922"/>
              </a:lnTo>
              <a:lnTo>
                <a:pt x="1779441" y="108342"/>
              </a:lnTo>
              <a:lnTo>
                <a:pt x="1755833" y="99988"/>
              </a:lnTo>
              <a:lnTo>
                <a:pt x="1728470" y="97142"/>
              </a:lnTo>
              <a:close/>
            </a:path>
            <a:path w="1861820" h="467994">
              <a:moveTo>
                <a:pt x="1861731" y="323062"/>
              </a:moveTo>
              <a:lnTo>
                <a:pt x="1811629" y="323062"/>
              </a:lnTo>
              <a:lnTo>
                <a:pt x="1811609" y="357200"/>
              </a:lnTo>
              <a:lnTo>
                <a:pt x="1811489" y="358597"/>
              </a:lnTo>
              <a:lnTo>
                <a:pt x="1811426" y="359752"/>
              </a:lnTo>
              <a:lnTo>
                <a:pt x="1861642" y="359752"/>
              </a:lnTo>
              <a:lnTo>
                <a:pt x="1861731" y="323062"/>
              </a:lnTo>
              <a:close/>
            </a:path>
            <a:path w="1861820" h="467994">
              <a:moveTo>
                <a:pt x="1861731" y="141935"/>
              </a:moveTo>
              <a:lnTo>
                <a:pt x="1740001" y="141935"/>
              </a:lnTo>
              <a:lnTo>
                <a:pt x="1768767" y="149077"/>
              </a:lnTo>
              <a:lnTo>
                <a:pt x="1790533" y="168448"/>
              </a:lnTo>
              <a:lnTo>
                <a:pt x="1804315" y="196970"/>
              </a:lnTo>
              <a:lnTo>
                <a:pt x="1809127" y="231546"/>
              </a:lnTo>
              <a:lnTo>
                <a:pt x="1804384" y="265927"/>
              </a:lnTo>
              <a:lnTo>
                <a:pt x="1790719" y="294476"/>
              </a:lnTo>
              <a:lnTo>
                <a:pt x="1768976" y="313969"/>
              </a:lnTo>
              <a:lnTo>
                <a:pt x="1740001" y="321183"/>
              </a:lnTo>
              <a:lnTo>
                <a:pt x="1861731" y="321183"/>
              </a:lnTo>
              <a:lnTo>
                <a:pt x="1861731" y="141935"/>
              </a:lnTo>
              <a:close/>
            </a:path>
            <a:path w="1861820" h="467994">
              <a:moveTo>
                <a:pt x="1861731" y="103212"/>
              </a:moveTo>
              <a:lnTo>
                <a:pt x="1811629" y="103212"/>
              </a:lnTo>
              <a:lnTo>
                <a:pt x="1811629" y="140449"/>
              </a:lnTo>
              <a:lnTo>
                <a:pt x="1861731" y="140449"/>
              </a:lnTo>
              <a:lnTo>
                <a:pt x="1861731" y="103212"/>
              </a:lnTo>
              <a:close/>
            </a:path>
          </a:pathLst>
        </a:custGeom>
        <a:solidFill>
          <a:srgbClr val="2800FF"/>
        </a:solidFill>
      </xdr:spPr>
      <xdr:txBody>
        <a:bodyPr wrap="square" lIns="0" tIns="0" rIns="0" bIns="0" rtlCol="0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/>
        </a:p>
      </xdr:txBody>
    </xdr:sp>
    <xdr:clientData/>
  </xdr:twoCellAnchor>
  <xdr:twoCellAnchor editAs="oneCell">
    <xdr:from>
      <xdr:col>9</xdr:col>
      <xdr:colOff>625475</xdr:colOff>
      <xdr:row>23</xdr:row>
      <xdr:rowOff>120650</xdr:rowOff>
    </xdr:from>
    <xdr:to>
      <xdr:col>20</xdr:col>
      <xdr:colOff>305243</xdr:colOff>
      <xdr:row>58</xdr:row>
      <xdr:rowOff>54449</xdr:rowOff>
    </xdr:to>
    <xdr:pic>
      <xdr:nvPicPr>
        <xdr:cNvPr id="3" name="object 3">
          <a:extLst>
            <a:ext uri="{FF2B5EF4-FFF2-40B4-BE49-F238E27FC236}">
              <a16:creationId xmlns:a16="http://schemas.microsoft.com/office/drawing/2014/main" id="{B68FE8B7-F957-4447-9F97-0A5C942F589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483475" y="3848100"/>
          <a:ext cx="8061768" cy="5597999"/>
        </a:xfrm>
        <a:prstGeom prst="rect">
          <a:avLst/>
        </a:prstGeom>
      </xdr:spPr>
    </xdr:pic>
    <xdr:clientData/>
  </xdr:twoCellAnchor>
  <xdr:twoCellAnchor>
    <xdr:from>
      <xdr:col>1</xdr:col>
      <xdr:colOff>615950</xdr:colOff>
      <xdr:row>25</xdr:row>
      <xdr:rowOff>82550</xdr:rowOff>
    </xdr:from>
    <xdr:to>
      <xdr:col>9</xdr:col>
      <xdr:colOff>476000</xdr:colOff>
      <xdr:row>33</xdr:row>
      <xdr:rowOff>94952</xdr:rowOff>
    </xdr:to>
    <xdr:sp macro="" textlink="">
      <xdr:nvSpPr>
        <xdr:cNvPr id="4" name="object 4">
          <a:extLst>
            <a:ext uri="{FF2B5EF4-FFF2-40B4-BE49-F238E27FC236}">
              <a16:creationId xmlns:a16="http://schemas.microsoft.com/office/drawing/2014/main" id="{9BDF91B8-01BC-4761-9FA5-88CF27D9B4FA}"/>
            </a:ext>
          </a:extLst>
        </xdr:cNvPr>
        <xdr:cNvSpPr txBox="1">
          <a:spLocks noGrp="1"/>
        </xdr:cNvSpPr>
      </xdr:nvSpPr>
      <xdr:spPr>
        <a:xfrm>
          <a:off x="1377950" y="4051300"/>
          <a:ext cx="5956050" cy="1282402"/>
        </a:xfrm>
        <a:prstGeom prst="rect">
          <a:avLst/>
        </a:prstGeom>
      </xdr:spPr>
      <xdr:txBody>
        <a:bodyPr vert="horz" wrap="square" lIns="0" tIns="127000" rIns="0" bIns="0" rtlCol="0">
          <a:spAutoFit/>
        </a:bodyPr>
        <a:lstStyle>
          <a:lvl1pPr>
            <a:defRPr sz="2000" b="1" i="0">
              <a:solidFill>
                <a:srgbClr val="2800FF"/>
              </a:solidFill>
              <a:latin typeface="Arial"/>
              <a:ea typeface="+mj-ea"/>
              <a:cs typeface="Arial"/>
            </a:defRPr>
          </a:lvl1pPr>
        </a:lstStyle>
        <a:p>
          <a:pPr marL="12700" marR="5080">
            <a:lnSpc>
              <a:spcPts val="4500"/>
            </a:lnSpc>
            <a:spcBef>
              <a:spcPts val="1000"/>
            </a:spcBef>
          </a:pPr>
          <a:r>
            <a:rPr lang="es-ES" sz="4500" b="0" spc="190">
              <a:solidFill>
                <a:srgbClr val="000000"/>
              </a:solidFill>
              <a:latin typeface="Tahoma"/>
              <a:cs typeface="Tahoma"/>
            </a:rPr>
            <a:t>Appendix Tables</a:t>
          </a:r>
          <a:br>
            <a:rPr lang="es-ES" sz="4500" b="0" spc="190">
              <a:solidFill>
                <a:srgbClr val="000000"/>
              </a:solidFill>
              <a:latin typeface="Tahoma"/>
              <a:cs typeface="Tahoma"/>
            </a:rPr>
          </a:br>
          <a:r>
            <a:rPr lang="es-ES" sz="4500" b="0" spc="190">
              <a:solidFill>
                <a:srgbClr val="000000"/>
              </a:solidFill>
              <a:latin typeface="Tahoma"/>
              <a:cs typeface="Tahoma"/>
            </a:rPr>
            <a:t>H1-2023</a:t>
          </a:r>
          <a:endParaRPr sz="4500">
            <a:latin typeface="Tahoma"/>
            <a:cs typeface="Tahom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2:U60"/>
  <sheetViews>
    <sheetView showGridLines="0" topLeftCell="A10" zoomScale="90" zoomScaleNormal="90" workbookViewId="0">
      <selection activeCell="I59" sqref="I59"/>
    </sheetView>
  </sheetViews>
  <sheetFormatPr baseColWidth="10" defaultRowHeight="12.5" x14ac:dyDescent="0.25"/>
  <sheetData>
    <row r="12" spans="2:21" ht="13" thickBot="1" x14ac:dyDescent="0.3"/>
    <row r="13" spans="2:21" x14ac:dyDescent="0.25">
      <c r="B13" s="37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9"/>
    </row>
    <row r="14" spans="2:21" x14ac:dyDescent="0.25">
      <c r="B14" s="40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2"/>
    </row>
    <row r="15" spans="2:21" x14ac:dyDescent="0.25">
      <c r="B15" s="40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2"/>
    </row>
    <row r="16" spans="2:21" x14ac:dyDescent="0.25">
      <c r="B16" s="40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2"/>
    </row>
    <row r="17" spans="2:21" x14ac:dyDescent="0.25">
      <c r="B17" s="40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2"/>
    </row>
    <row r="18" spans="2:21" x14ac:dyDescent="0.25">
      <c r="B18" s="40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2"/>
    </row>
    <row r="19" spans="2:21" x14ac:dyDescent="0.25">
      <c r="B19" s="40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2"/>
    </row>
    <row r="20" spans="2:21" x14ac:dyDescent="0.25">
      <c r="B20" s="40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2"/>
    </row>
    <row r="21" spans="2:21" x14ac:dyDescent="0.25">
      <c r="B21" s="40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2"/>
    </row>
    <row r="22" spans="2:21" x14ac:dyDescent="0.25">
      <c r="B22" s="40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2"/>
    </row>
    <row r="23" spans="2:21" x14ac:dyDescent="0.25">
      <c r="B23" s="40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2"/>
    </row>
    <row r="24" spans="2:21" x14ac:dyDescent="0.25">
      <c r="B24" s="40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2"/>
    </row>
    <row r="25" spans="2:21" x14ac:dyDescent="0.25"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2"/>
    </row>
    <row r="26" spans="2:21" x14ac:dyDescent="0.25">
      <c r="B26" s="40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2"/>
    </row>
    <row r="27" spans="2:21" x14ac:dyDescent="0.25"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2"/>
    </row>
    <row r="28" spans="2:21" x14ac:dyDescent="0.25"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2"/>
    </row>
    <row r="29" spans="2:21" x14ac:dyDescent="0.25">
      <c r="B29" s="40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2"/>
    </row>
    <row r="30" spans="2:21" x14ac:dyDescent="0.25">
      <c r="B30" s="40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2"/>
    </row>
    <row r="31" spans="2:21" x14ac:dyDescent="0.25"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2"/>
    </row>
    <row r="32" spans="2:21" x14ac:dyDescent="0.25">
      <c r="B32" s="40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2"/>
    </row>
    <row r="33" spans="2:21" x14ac:dyDescent="0.25">
      <c r="B33" s="40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2"/>
    </row>
    <row r="34" spans="2:21" x14ac:dyDescent="0.25"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2"/>
    </row>
    <row r="35" spans="2:21" x14ac:dyDescent="0.25">
      <c r="B35" s="40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2"/>
    </row>
    <row r="36" spans="2:21" x14ac:dyDescent="0.25"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2"/>
    </row>
    <row r="37" spans="2:21" x14ac:dyDescent="0.25"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2"/>
    </row>
    <row r="38" spans="2:21" x14ac:dyDescent="0.25"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2"/>
    </row>
    <row r="39" spans="2:21" x14ac:dyDescent="0.25">
      <c r="B39" s="40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2"/>
    </row>
    <row r="40" spans="2:21" x14ac:dyDescent="0.25">
      <c r="B40" s="40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2"/>
    </row>
    <row r="41" spans="2:21" x14ac:dyDescent="0.25">
      <c r="B41" s="40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2"/>
    </row>
    <row r="42" spans="2:21" x14ac:dyDescent="0.25">
      <c r="B42" s="40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2"/>
    </row>
    <row r="43" spans="2:21" x14ac:dyDescent="0.25"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2"/>
    </row>
    <row r="44" spans="2:21" x14ac:dyDescent="0.25">
      <c r="B44" s="40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2"/>
    </row>
    <row r="45" spans="2:21" x14ac:dyDescent="0.25">
      <c r="B45" s="40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2"/>
    </row>
    <row r="46" spans="2:21" x14ac:dyDescent="0.25"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2"/>
    </row>
    <row r="47" spans="2:21" x14ac:dyDescent="0.25">
      <c r="B47" s="40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2"/>
    </row>
    <row r="48" spans="2:21" x14ac:dyDescent="0.25"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2"/>
    </row>
    <row r="49" spans="2:21" x14ac:dyDescent="0.25">
      <c r="B49" s="40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2"/>
    </row>
    <row r="50" spans="2:21" x14ac:dyDescent="0.25">
      <c r="B50" s="40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2"/>
    </row>
    <row r="51" spans="2:21" x14ac:dyDescent="0.25"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2"/>
    </row>
    <row r="52" spans="2:21" x14ac:dyDescent="0.25">
      <c r="B52" s="40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2"/>
    </row>
    <row r="53" spans="2:21" x14ac:dyDescent="0.25"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2"/>
    </row>
    <row r="54" spans="2:21" x14ac:dyDescent="0.25">
      <c r="B54" s="40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2"/>
    </row>
    <row r="55" spans="2:21" x14ac:dyDescent="0.25">
      <c r="B55" s="40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2"/>
    </row>
    <row r="56" spans="2:21" x14ac:dyDescent="0.25"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2"/>
    </row>
    <row r="57" spans="2:21" x14ac:dyDescent="0.25"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2"/>
    </row>
    <row r="58" spans="2:21" x14ac:dyDescent="0.25"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2"/>
    </row>
    <row r="59" spans="2:21" x14ac:dyDescent="0.25"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2"/>
    </row>
    <row r="60" spans="2:21" ht="13" thickBot="1" x14ac:dyDescent="0.3">
      <c r="B60" s="43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5"/>
    </row>
  </sheetData>
  <pageMargins left="0.70866141732283472" right="0.70866141732283472" top="0.74803149606299213" bottom="0.74803149606299213" header="0.31496062992125984" footer="0.31496062992125984"/>
  <pageSetup scale="54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44"/>
  <sheetViews>
    <sheetView showGridLines="0" zoomScaleNormal="100" workbookViewId="0">
      <selection activeCell="K50" sqref="K50"/>
    </sheetView>
  </sheetViews>
  <sheetFormatPr baseColWidth="10" defaultColWidth="10.81640625" defaultRowHeight="12.5" x14ac:dyDescent="0.25"/>
  <cols>
    <col min="1" max="1" width="10.81640625" style="12"/>
    <col min="2" max="2" width="45.453125" style="12" customWidth="1"/>
    <col min="3" max="3" width="12.26953125" style="12" customWidth="1"/>
    <col min="4" max="4" width="12.81640625" style="12" customWidth="1"/>
    <col min="5" max="5" width="10.81640625" style="86"/>
    <col min="6" max="7" width="3.453125" style="12" customWidth="1"/>
    <col min="8" max="8" width="2.453125" style="70" customWidth="1"/>
    <col min="9" max="10" width="3.453125" style="12" customWidth="1"/>
    <col min="11" max="11" width="45.453125" style="12" customWidth="1"/>
    <col min="12" max="12" width="13.1796875" style="12" customWidth="1"/>
    <col min="13" max="13" width="13.453125" style="12" customWidth="1"/>
    <col min="14" max="14" width="10.81640625" style="86"/>
    <col min="15" max="16384" width="10.81640625" style="12"/>
  </cols>
  <sheetData>
    <row r="3" spans="2:14" ht="15.5" x14ac:dyDescent="0.35">
      <c r="B3" s="8" t="s">
        <v>77</v>
      </c>
      <c r="K3" s="8" t="s">
        <v>139</v>
      </c>
    </row>
    <row r="6" spans="2:14" ht="23.5" thickBot="1" x14ac:dyDescent="0.3">
      <c r="B6" s="67" t="s">
        <v>102</v>
      </c>
      <c r="C6" s="4" t="s">
        <v>22</v>
      </c>
      <c r="D6" s="4" t="s">
        <v>23</v>
      </c>
      <c r="E6" s="87" t="s">
        <v>5</v>
      </c>
      <c r="K6" s="67" t="s">
        <v>102</v>
      </c>
      <c r="L6" s="79" t="s">
        <v>22</v>
      </c>
      <c r="M6" s="79" t="s">
        <v>23</v>
      </c>
      <c r="N6" s="87" t="s">
        <v>115</v>
      </c>
    </row>
    <row r="7" spans="2:14" ht="13" thickBot="1" x14ac:dyDescent="0.3">
      <c r="B7" s="13" t="s">
        <v>71</v>
      </c>
      <c r="C7" s="59">
        <v>5935.3630000000003</v>
      </c>
      <c r="D7" s="59">
        <v>5453.77</v>
      </c>
      <c r="E7" s="92">
        <f t="shared" ref="E7:E8" si="0">+C7/D7-1</f>
        <v>8.8304603971197881E-2</v>
      </c>
      <c r="K7" s="13" t="s">
        <v>118</v>
      </c>
      <c r="L7" s="106">
        <f>+C7</f>
        <v>5935.3630000000003</v>
      </c>
      <c r="M7" s="106">
        <f>+D7</f>
        <v>5453.77</v>
      </c>
      <c r="N7" s="92">
        <f>+E7</f>
        <v>8.8304603971197881E-2</v>
      </c>
    </row>
    <row r="8" spans="2:14" ht="13" thickBot="1" x14ac:dyDescent="0.3">
      <c r="B8" s="13" t="s">
        <v>72</v>
      </c>
      <c r="C8" s="59">
        <v>-5101.5770000000002</v>
      </c>
      <c r="D8" s="59">
        <v>-4856.3639999999996</v>
      </c>
      <c r="E8" s="92">
        <f t="shared" si="0"/>
        <v>5.049312613304946E-2</v>
      </c>
      <c r="K8" s="13" t="s">
        <v>170</v>
      </c>
      <c r="L8" s="106">
        <f t="shared" ref="L8:L9" si="1">+C8</f>
        <v>-5101.5770000000002</v>
      </c>
      <c r="M8" s="106">
        <f t="shared" ref="M8:M9" si="2">+D8</f>
        <v>-4856.3639999999996</v>
      </c>
      <c r="N8" s="92">
        <f t="shared" ref="N8:N9" si="3">+E8</f>
        <v>5.049312613304946E-2</v>
      </c>
    </row>
    <row r="9" spans="2:14" ht="13" thickBot="1" x14ac:dyDescent="0.3">
      <c r="B9" s="10" t="s">
        <v>73</v>
      </c>
      <c r="C9" s="57">
        <v>833.78700000000003</v>
      </c>
      <c r="D9" s="57">
        <v>597.40599999999995</v>
      </c>
      <c r="E9" s="93">
        <f>+C9/D9-1</f>
        <v>0.39567898548056113</v>
      </c>
      <c r="K9" s="10" t="s">
        <v>171</v>
      </c>
      <c r="L9" s="57">
        <f t="shared" si="1"/>
        <v>833.78700000000003</v>
      </c>
      <c r="M9" s="57">
        <f t="shared" si="2"/>
        <v>597.40599999999995</v>
      </c>
      <c r="N9" s="93">
        <f t="shared" si="3"/>
        <v>0.39567898548056113</v>
      </c>
    </row>
    <row r="12" spans="2:14" ht="15.5" x14ac:dyDescent="0.35">
      <c r="B12" s="8" t="s">
        <v>101</v>
      </c>
      <c r="K12" s="8" t="s">
        <v>186</v>
      </c>
    </row>
    <row r="15" spans="2:14" ht="23.5" thickBot="1" x14ac:dyDescent="0.3">
      <c r="B15" s="67" t="s">
        <v>102</v>
      </c>
      <c r="C15" s="31" t="s">
        <v>22</v>
      </c>
      <c r="D15" s="31" t="s">
        <v>23</v>
      </c>
      <c r="E15" s="87" t="s">
        <v>5</v>
      </c>
      <c r="K15" s="67" t="s">
        <v>102</v>
      </c>
      <c r="L15" s="79" t="s">
        <v>22</v>
      </c>
      <c r="M15" s="79" t="s">
        <v>23</v>
      </c>
      <c r="N15" s="87" t="s">
        <v>115</v>
      </c>
    </row>
    <row r="16" spans="2:14" ht="13" thickBot="1" x14ac:dyDescent="0.3">
      <c r="B16" s="10" t="s">
        <v>74</v>
      </c>
      <c r="C16" s="96">
        <v>183.12700000000001</v>
      </c>
      <c r="D16" s="96">
        <v>149.37200000000001</v>
      </c>
      <c r="E16" s="93">
        <f>+C16/D16-1</f>
        <v>0.22597943389658037</v>
      </c>
      <c r="K16" s="10" t="s">
        <v>136</v>
      </c>
      <c r="L16" s="96">
        <f t="shared" ref="L16:L21" si="4">+C16</f>
        <v>183.12700000000001</v>
      </c>
      <c r="M16" s="96">
        <f t="shared" ref="M16:M21" si="5">+D16</f>
        <v>149.37200000000001</v>
      </c>
      <c r="N16" s="93">
        <f t="shared" ref="N16:N21" si="6">+E16</f>
        <v>0.22597943389658037</v>
      </c>
    </row>
    <row r="17" spans="2:14" ht="13" thickBot="1" x14ac:dyDescent="0.3">
      <c r="B17" s="13" t="s">
        <v>75</v>
      </c>
      <c r="C17" s="97">
        <v>-12.321999999999999</v>
      </c>
      <c r="D17" s="97">
        <v>-3.0339999999999998</v>
      </c>
      <c r="E17" s="92">
        <f t="shared" ref="E17:E20" si="7">+C17/D17-1</f>
        <v>3.0613052076466714</v>
      </c>
      <c r="K17" s="13" t="s">
        <v>138</v>
      </c>
      <c r="L17" s="106">
        <f t="shared" si="4"/>
        <v>-12.321999999999999</v>
      </c>
      <c r="M17" s="106">
        <f t="shared" si="5"/>
        <v>-3.0339999999999998</v>
      </c>
      <c r="N17" s="92">
        <f t="shared" si="6"/>
        <v>3.0613052076466714</v>
      </c>
    </row>
    <row r="18" spans="2:14" ht="13" thickBot="1" x14ac:dyDescent="0.3">
      <c r="B18" s="13" t="s">
        <v>16</v>
      </c>
      <c r="C18" s="97">
        <v>-26.45</v>
      </c>
      <c r="D18" s="97">
        <v>-26.077999999999999</v>
      </c>
      <c r="E18" s="92">
        <f t="shared" si="7"/>
        <v>1.4264897614847838E-2</v>
      </c>
      <c r="K18" s="13" t="s">
        <v>195</v>
      </c>
      <c r="L18" s="106">
        <f t="shared" si="4"/>
        <v>-26.45</v>
      </c>
      <c r="M18" s="106">
        <f t="shared" si="5"/>
        <v>-26.077999999999999</v>
      </c>
      <c r="N18" s="92">
        <f t="shared" si="6"/>
        <v>1.4264897614847838E-2</v>
      </c>
    </row>
    <row r="19" spans="2:14" ht="13" thickBot="1" x14ac:dyDescent="0.3">
      <c r="B19" s="13" t="s">
        <v>17</v>
      </c>
      <c r="C19" s="97">
        <v>-9.8000000000000004E-2</v>
      </c>
      <c r="D19" s="97">
        <v>5.8339999999999996</v>
      </c>
      <c r="E19" s="92">
        <f t="shared" si="7"/>
        <v>-1.0167980802194034</v>
      </c>
      <c r="K19" s="13" t="s">
        <v>120</v>
      </c>
      <c r="L19" s="106">
        <f t="shared" si="4"/>
        <v>-9.8000000000000004E-2</v>
      </c>
      <c r="M19" s="106">
        <f t="shared" si="5"/>
        <v>5.8339999999999996</v>
      </c>
      <c r="N19" s="92">
        <f t="shared" si="6"/>
        <v>-1.0167980802194034</v>
      </c>
    </row>
    <row r="20" spans="2:14" ht="13" thickBot="1" x14ac:dyDescent="0.3">
      <c r="B20" s="13" t="s">
        <v>18</v>
      </c>
      <c r="C20" s="97">
        <v>1.8109999999999999</v>
      </c>
      <c r="D20" s="97">
        <v>2.21</v>
      </c>
      <c r="E20" s="92">
        <f t="shared" si="7"/>
        <v>-0.18054298642533939</v>
      </c>
      <c r="K20" s="13" t="s">
        <v>172</v>
      </c>
      <c r="L20" s="106">
        <f t="shared" si="4"/>
        <v>1.8109999999999999</v>
      </c>
      <c r="M20" s="106">
        <f t="shared" si="5"/>
        <v>2.21</v>
      </c>
      <c r="N20" s="92">
        <f t="shared" si="6"/>
        <v>-0.18054298642533939</v>
      </c>
    </row>
    <row r="21" spans="2:14" ht="13" thickBot="1" x14ac:dyDescent="0.3">
      <c r="B21" s="10" t="s">
        <v>19</v>
      </c>
      <c r="C21" s="96">
        <f>SUM(C16:C20)</f>
        <v>146.06800000000001</v>
      </c>
      <c r="D21" s="96">
        <v>128.304</v>
      </c>
      <c r="E21" s="93">
        <f>+C21/D21-1</f>
        <v>0.13845242548946257</v>
      </c>
      <c r="K21" s="10" t="s">
        <v>173</v>
      </c>
      <c r="L21" s="96">
        <f t="shared" si="4"/>
        <v>146.06800000000001</v>
      </c>
      <c r="M21" s="96">
        <f t="shared" si="5"/>
        <v>128.304</v>
      </c>
      <c r="N21" s="93">
        <f t="shared" si="6"/>
        <v>0.13845242548946257</v>
      </c>
    </row>
    <row r="25" spans="2:14" ht="15.5" x14ac:dyDescent="0.35">
      <c r="B25" s="8" t="s">
        <v>76</v>
      </c>
      <c r="K25" s="8" t="s">
        <v>187</v>
      </c>
    </row>
    <row r="28" spans="2:14" ht="23.5" thickBot="1" x14ac:dyDescent="0.3">
      <c r="B28" s="67" t="s">
        <v>102</v>
      </c>
      <c r="C28" s="31" t="s">
        <v>22</v>
      </c>
      <c r="D28" s="31" t="s">
        <v>23</v>
      </c>
      <c r="E28" s="87" t="s">
        <v>5</v>
      </c>
      <c r="K28" s="67" t="s">
        <v>102</v>
      </c>
      <c r="L28" s="79" t="s">
        <v>22</v>
      </c>
      <c r="M28" s="79" t="s">
        <v>23</v>
      </c>
      <c r="N28" s="87" t="s">
        <v>115</v>
      </c>
    </row>
    <row r="29" spans="2:14" ht="13" thickBot="1" x14ac:dyDescent="0.3">
      <c r="B29" s="24" t="s">
        <v>77</v>
      </c>
      <c r="C29" s="102">
        <f>+C9</f>
        <v>833.78700000000003</v>
      </c>
      <c r="D29" s="102">
        <f>+D9</f>
        <v>597.40599999999995</v>
      </c>
      <c r="E29" s="92">
        <f t="shared" ref="E29:E30" si="8">+C29/D29-1</f>
        <v>0.39567898548056113</v>
      </c>
      <c r="K29" s="24" t="s">
        <v>174</v>
      </c>
      <c r="L29" s="102">
        <f t="shared" ref="L29:L31" si="9">+C29</f>
        <v>833.78700000000003</v>
      </c>
      <c r="M29" s="102">
        <f t="shared" ref="M29:M31" si="10">+D29</f>
        <v>597.40599999999995</v>
      </c>
      <c r="N29" s="92">
        <f t="shared" ref="N29:N31" si="11">+E29</f>
        <v>0.39567898548056113</v>
      </c>
    </row>
    <row r="30" spans="2:14" ht="13" thickBot="1" x14ac:dyDescent="0.3">
      <c r="B30" s="24" t="s">
        <v>74</v>
      </c>
      <c r="C30" s="102">
        <f>+C16</f>
        <v>183.12700000000001</v>
      </c>
      <c r="D30" s="102">
        <f>+D16</f>
        <v>149.37200000000001</v>
      </c>
      <c r="E30" s="92">
        <f t="shared" si="8"/>
        <v>0.22597943389658037</v>
      </c>
      <c r="K30" s="24" t="s">
        <v>136</v>
      </c>
      <c r="L30" s="102">
        <f t="shared" si="9"/>
        <v>183.12700000000001</v>
      </c>
      <c r="M30" s="102">
        <f t="shared" si="10"/>
        <v>149.37200000000001</v>
      </c>
      <c r="N30" s="92">
        <f t="shared" si="11"/>
        <v>0.22597943389658037</v>
      </c>
    </row>
    <row r="31" spans="2:14" ht="13" thickBot="1" x14ac:dyDescent="0.3">
      <c r="B31" s="10" t="s">
        <v>78</v>
      </c>
      <c r="C31" s="93">
        <f>+C30/C29</f>
        <v>0.2196328318863211</v>
      </c>
      <c r="D31" s="93">
        <f>+D30/D29</f>
        <v>0.2500343150219449</v>
      </c>
      <c r="E31" s="88" t="s">
        <v>190</v>
      </c>
      <c r="K31" s="10" t="s">
        <v>175</v>
      </c>
      <c r="L31" s="93">
        <f t="shared" si="9"/>
        <v>0.2196328318863211</v>
      </c>
      <c r="M31" s="93">
        <f t="shared" si="10"/>
        <v>0.2500343150219449</v>
      </c>
      <c r="N31" s="88" t="str">
        <f t="shared" si="11"/>
        <v>(300) p.b.</v>
      </c>
    </row>
    <row r="35" spans="2:14" ht="15.5" x14ac:dyDescent="0.35">
      <c r="B35" s="8" t="s">
        <v>79</v>
      </c>
      <c r="K35" s="8" t="s">
        <v>188</v>
      </c>
    </row>
    <row r="37" spans="2:14" ht="23.5" thickBot="1" x14ac:dyDescent="0.3">
      <c r="B37" s="67" t="s">
        <v>102</v>
      </c>
      <c r="C37" s="31" t="s">
        <v>22</v>
      </c>
      <c r="D37" s="31" t="s">
        <v>23</v>
      </c>
      <c r="E37" s="87" t="s">
        <v>5</v>
      </c>
      <c r="K37" s="67" t="s">
        <v>102</v>
      </c>
      <c r="L37" s="79" t="s">
        <v>22</v>
      </c>
      <c r="M37" s="79" t="s">
        <v>23</v>
      </c>
      <c r="N37" s="87" t="s">
        <v>115</v>
      </c>
    </row>
    <row r="38" spans="2:14" x14ac:dyDescent="0.25">
      <c r="B38" s="64" t="s">
        <v>80</v>
      </c>
      <c r="C38" s="98">
        <f>608162/1000</f>
        <v>608.16200000000003</v>
      </c>
      <c r="D38" s="98">
        <v>409</v>
      </c>
      <c r="E38" s="94">
        <f t="shared" ref="E38:E43" si="12">+C38/D38-1</f>
        <v>0.48694865525672371</v>
      </c>
      <c r="K38" s="64" t="s">
        <v>181</v>
      </c>
      <c r="L38" s="113">
        <f>+C38</f>
        <v>608.16200000000003</v>
      </c>
      <c r="M38" s="113">
        <f>+D38</f>
        <v>409</v>
      </c>
      <c r="N38" s="94">
        <f>+E38</f>
        <v>0.48694865525672371</v>
      </c>
    </row>
    <row r="39" spans="2:14" x14ac:dyDescent="0.25">
      <c r="B39" s="64" t="s">
        <v>81</v>
      </c>
      <c r="C39" s="98">
        <f>33372/1000</f>
        <v>33.372</v>
      </c>
      <c r="D39" s="98">
        <v>25.5</v>
      </c>
      <c r="E39" s="94">
        <f t="shared" si="12"/>
        <v>0.30870588235294116</v>
      </c>
      <c r="K39" s="64" t="s">
        <v>182</v>
      </c>
      <c r="L39" s="114">
        <f t="shared" ref="L39:L43" si="13">+C39</f>
        <v>33.372</v>
      </c>
      <c r="M39" s="114">
        <f t="shared" ref="M39:M43" si="14">+D39</f>
        <v>25.5</v>
      </c>
      <c r="N39" s="94">
        <f t="shared" ref="N39:N43" si="15">+E39</f>
        <v>0.30870588235294116</v>
      </c>
    </row>
    <row r="40" spans="2:14" x14ac:dyDescent="0.25">
      <c r="B40" s="64" t="s">
        <v>82</v>
      </c>
      <c r="C40" s="98">
        <v>1.1559999999999999</v>
      </c>
      <c r="D40" s="98">
        <v>0.9</v>
      </c>
      <c r="E40" s="94">
        <f t="shared" si="12"/>
        <v>0.28444444444444428</v>
      </c>
      <c r="K40" s="64" t="s">
        <v>183</v>
      </c>
      <c r="L40" s="114">
        <f t="shared" si="13"/>
        <v>1.1559999999999999</v>
      </c>
      <c r="M40" s="114">
        <f t="shared" si="14"/>
        <v>0.9</v>
      </c>
      <c r="N40" s="94">
        <f t="shared" si="15"/>
        <v>0.28444444444444428</v>
      </c>
    </row>
    <row r="41" spans="2:14" x14ac:dyDescent="0.25">
      <c r="B41" s="64" t="s">
        <v>83</v>
      </c>
      <c r="C41" s="98">
        <f>46741/1000</f>
        <v>46.741</v>
      </c>
      <c r="D41" s="98">
        <v>41.8</v>
      </c>
      <c r="E41" s="94">
        <f t="shared" si="12"/>
        <v>0.11820574162679431</v>
      </c>
      <c r="K41" s="64" t="s">
        <v>184</v>
      </c>
      <c r="L41" s="114">
        <f t="shared" si="13"/>
        <v>46.741</v>
      </c>
      <c r="M41" s="114">
        <f t="shared" si="14"/>
        <v>41.8</v>
      </c>
      <c r="N41" s="94">
        <f t="shared" si="15"/>
        <v>0.11820574162679431</v>
      </c>
    </row>
    <row r="42" spans="2:14" x14ac:dyDescent="0.25">
      <c r="B42" s="68" t="s">
        <v>84</v>
      </c>
      <c r="C42" s="99">
        <v>-12.321999999999999</v>
      </c>
      <c r="D42" s="99">
        <v>-3</v>
      </c>
      <c r="E42" s="94">
        <f t="shared" si="12"/>
        <v>3.1073333333333331</v>
      </c>
      <c r="K42" s="68" t="s">
        <v>138</v>
      </c>
      <c r="L42" s="114">
        <f t="shared" si="13"/>
        <v>-12.321999999999999</v>
      </c>
      <c r="M42" s="114">
        <f t="shared" si="14"/>
        <v>-3</v>
      </c>
      <c r="N42" s="94">
        <f t="shared" si="15"/>
        <v>3.1073333333333331</v>
      </c>
    </row>
    <row r="43" spans="2:14" ht="13" thickBot="1" x14ac:dyDescent="0.3">
      <c r="B43" s="69" t="s">
        <v>196</v>
      </c>
      <c r="C43" s="100">
        <f>+'Main KPIs'!D52</f>
        <v>-26.45</v>
      </c>
      <c r="D43" s="100">
        <v>-26.1</v>
      </c>
      <c r="E43" s="92">
        <f t="shared" si="12"/>
        <v>1.3409961685823646E-2</v>
      </c>
      <c r="K43" s="69" t="s">
        <v>197</v>
      </c>
      <c r="L43" s="106">
        <f t="shared" si="13"/>
        <v>-26.45</v>
      </c>
      <c r="M43" s="106">
        <f t="shared" si="14"/>
        <v>-26.1</v>
      </c>
      <c r="N43" s="92">
        <f t="shared" si="15"/>
        <v>1.3409961685823646E-2</v>
      </c>
    </row>
    <row r="44" spans="2:14" x14ac:dyDescent="0.25">
      <c r="B44" s="65" t="s">
        <v>85</v>
      </c>
      <c r="C44" s="101">
        <f>+SUM(C38:C43)</f>
        <v>650.65899999999988</v>
      </c>
      <c r="D44" s="101">
        <f>+SUM(D38:D43)</f>
        <v>448.09999999999997</v>
      </c>
      <c r="E44" s="95">
        <f>+C44/D44-1</f>
        <v>0.45203972327605424</v>
      </c>
      <c r="K44" s="66" t="s">
        <v>185</v>
      </c>
      <c r="L44" s="101">
        <f>+C44</f>
        <v>650.65899999999988</v>
      </c>
      <c r="M44" s="101">
        <f>+D44</f>
        <v>448.09999999999997</v>
      </c>
      <c r="N44" s="95">
        <f>+E44</f>
        <v>0.45203972327605424</v>
      </c>
    </row>
  </sheetData>
  <pageMargins left="0.7" right="0.7" top="0.75" bottom="0.75" header="0.3" footer="0.3"/>
  <pageSetup scale="96" orientation="portrait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9"/>
  <sheetViews>
    <sheetView showGridLines="0" topLeftCell="A7" zoomScaleNormal="100" workbookViewId="0">
      <selection activeCell="P9" sqref="P9"/>
    </sheetView>
  </sheetViews>
  <sheetFormatPr baseColWidth="10" defaultRowHeight="13" x14ac:dyDescent="0.3"/>
  <cols>
    <col min="2" max="2" width="13.1796875" style="49" customWidth="1"/>
    <col min="3" max="3" width="38.1796875" customWidth="1"/>
    <col min="8" max="8" width="2.54296875" style="70" customWidth="1"/>
    <col min="10" max="10" width="13.1796875" style="49" customWidth="1"/>
    <col min="11" max="11" width="34.7265625" customWidth="1"/>
  </cols>
  <sheetData>
    <row r="3" spans="2:14" ht="15.5" x14ac:dyDescent="0.25">
      <c r="B3" s="117" t="s">
        <v>15</v>
      </c>
      <c r="C3" s="117"/>
      <c r="D3" s="117"/>
      <c r="E3" s="117"/>
      <c r="F3" s="117"/>
      <c r="J3" s="117" t="s">
        <v>112</v>
      </c>
      <c r="K3" s="117"/>
      <c r="L3" s="117"/>
      <c r="M3" s="117"/>
      <c r="N3" s="117"/>
    </row>
    <row r="4" spans="2:14" ht="15.5" x14ac:dyDescent="0.25">
      <c r="B4" s="7"/>
      <c r="J4" s="7"/>
    </row>
    <row r="5" spans="2:14" ht="12.65" customHeight="1" x14ac:dyDescent="0.25">
      <c r="B5" s="119" t="s">
        <v>0</v>
      </c>
      <c r="C5" s="77"/>
      <c r="D5" s="1" t="s">
        <v>1</v>
      </c>
      <c r="E5" s="1" t="s">
        <v>3</v>
      </c>
      <c r="F5" s="121" t="s">
        <v>5</v>
      </c>
      <c r="J5" s="119" t="s">
        <v>0</v>
      </c>
      <c r="K5" s="77"/>
      <c r="L5" s="1" t="s">
        <v>1</v>
      </c>
      <c r="M5" s="1" t="s">
        <v>3</v>
      </c>
      <c r="N5" s="121" t="s">
        <v>115</v>
      </c>
    </row>
    <row r="6" spans="2:14" ht="13" customHeight="1" thickBot="1" x14ac:dyDescent="0.3">
      <c r="B6" s="120"/>
      <c r="C6" s="78"/>
      <c r="D6" s="2" t="s">
        <v>2</v>
      </c>
      <c r="E6" s="2" t="s">
        <v>4</v>
      </c>
      <c r="F6" s="122"/>
      <c r="J6" s="120"/>
      <c r="K6" s="78"/>
      <c r="L6" s="2" t="s">
        <v>2</v>
      </c>
      <c r="M6" s="2" t="s">
        <v>4</v>
      </c>
      <c r="N6" s="122"/>
    </row>
    <row r="7" spans="2:14" thickBot="1" x14ac:dyDescent="0.3">
      <c r="B7" s="118" t="s">
        <v>6</v>
      </c>
      <c r="C7" s="118"/>
      <c r="D7" s="53">
        <v>2112.6551601060592</v>
      </c>
      <c r="E7" s="50">
        <v>1750.8736792223165</v>
      </c>
      <c r="F7" s="104">
        <f>+D7/E7-1</f>
        <v>0.20662911618183366</v>
      </c>
      <c r="J7" s="118" t="s">
        <v>6</v>
      </c>
      <c r="K7" s="118"/>
      <c r="L7" s="53">
        <f>+D7</f>
        <v>2112.6551601060592</v>
      </c>
      <c r="M7" s="50">
        <f>+E7</f>
        <v>1750.8736792223165</v>
      </c>
      <c r="N7" s="104">
        <f>+F7</f>
        <v>0.20662911618183366</v>
      </c>
    </row>
    <row r="8" spans="2:14" thickBot="1" x14ac:dyDescent="0.3">
      <c r="B8" s="46"/>
      <c r="C8" s="20" t="s">
        <v>7</v>
      </c>
      <c r="D8" s="50">
        <v>1669.1120000000001</v>
      </c>
      <c r="E8" s="51">
        <v>1504.4349999999999</v>
      </c>
      <c r="F8" s="104">
        <f t="shared" ref="F8:F18" si="0">+D8/E8-1</f>
        <v>0.10946102689714099</v>
      </c>
      <c r="J8" s="46"/>
      <c r="K8" s="20" t="s">
        <v>104</v>
      </c>
      <c r="L8" s="50">
        <f t="shared" ref="L8:L18" si="1">+D8</f>
        <v>1669.1120000000001</v>
      </c>
      <c r="M8" s="51">
        <f t="shared" ref="M8:M18" si="2">+E8</f>
        <v>1504.4349999999999</v>
      </c>
      <c r="N8" s="104">
        <f t="shared" ref="N8:N18" si="3">+F8</f>
        <v>0.10946102689714099</v>
      </c>
    </row>
    <row r="9" spans="2:14" thickBot="1" x14ac:dyDescent="0.3">
      <c r="B9" s="46"/>
      <c r="C9" s="20" t="s">
        <v>8</v>
      </c>
      <c r="D9" s="51">
        <v>416.28899999999999</v>
      </c>
      <c r="E9" s="51">
        <v>220.572</v>
      </c>
      <c r="F9" s="104">
        <f t="shared" si="0"/>
        <v>0.88731570643599356</v>
      </c>
      <c r="J9" s="46"/>
      <c r="K9" s="20" t="s">
        <v>105</v>
      </c>
      <c r="L9" s="51">
        <f t="shared" si="1"/>
        <v>416.28899999999999</v>
      </c>
      <c r="M9" s="51">
        <f t="shared" si="2"/>
        <v>220.572</v>
      </c>
      <c r="N9" s="104">
        <f t="shared" si="3"/>
        <v>0.88731570643599356</v>
      </c>
    </row>
    <row r="10" spans="2:14" thickBot="1" x14ac:dyDescent="0.3">
      <c r="B10" s="46"/>
      <c r="C10" s="20" t="s">
        <v>9</v>
      </c>
      <c r="D10" s="51">
        <v>120.34399999999999</v>
      </c>
      <c r="E10" s="51">
        <v>104.077</v>
      </c>
      <c r="F10" s="104">
        <f t="shared" si="0"/>
        <v>0.15629774109553507</v>
      </c>
      <c r="J10" s="46"/>
      <c r="K10" s="20" t="s">
        <v>106</v>
      </c>
      <c r="L10" s="51">
        <f t="shared" si="1"/>
        <v>120.34399999999999</v>
      </c>
      <c r="M10" s="51">
        <f t="shared" si="2"/>
        <v>104.077</v>
      </c>
      <c r="N10" s="104">
        <f t="shared" si="3"/>
        <v>0.15629774109553507</v>
      </c>
    </row>
    <row r="11" spans="2:14" thickBot="1" x14ac:dyDescent="0.3">
      <c r="B11" s="46"/>
      <c r="C11" s="20" t="s">
        <v>10</v>
      </c>
      <c r="D11" s="51">
        <v>9.0960000000000001</v>
      </c>
      <c r="E11" s="51">
        <v>9.3970000000000002</v>
      </c>
      <c r="F11" s="104">
        <f t="shared" si="0"/>
        <v>-3.2031499414706843E-2</v>
      </c>
      <c r="J11" s="46"/>
      <c r="K11" s="20" t="s">
        <v>107</v>
      </c>
      <c r="L11" s="51">
        <f t="shared" si="1"/>
        <v>9.0960000000000001</v>
      </c>
      <c r="M11" s="51">
        <f t="shared" si="2"/>
        <v>9.3970000000000002</v>
      </c>
      <c r="N11" s="104">
        <f t="shared" si="3"/>
        <v>-3.2031499414706843E-2</v>
      </c>
    </row>
    <row r="12" spans="2:14" ht="13" customHeight="1" thickBot="1" x14ac:dyDescent="0.3">
      <c r="B12" s="47"/>
      <c r="C12" s="20" t="s">
        <v>11</v>
      </c>
      <c r="D12" s="51">
        <v>-102.18583989394078</v>
      </c>
      <c r="E12" s="51">
        <v>-87.607320777683398</v>
      </c>
      <c r="F12" s="104">
        <f t="shared" si="0"/>
        <v>0.16640754433356708</v>
      </c>
      <c r="J12" s="47"/>
      <c r="K12" s="20" t="s">
        <v>108</v>
      </c>
      <c r="L12" s="51">
        <f t="shared" si="1"/>
        <v>-102.18583989394078</v>
      </c>
      <c r="M12" s="51">
        <f t="shared" si="2"/>
        <v>-87.607320777683398</v>
      </c>
      <c r="N12" s="104">
        <f t="shared" si="3"/>
        <v>0.16640754433356708</v>
      </c>
    </row>
    <row r="13" spans="2:14" thickBot="1" x14ac:dyDescent="0.3">
      <c r="B13" s="118" t="s">
        <v>12</v>
      </c>
      <c r="C13" s="118"/>
      <c r="D13" s="50">
        <v>2050.8354253847224</v>
      </c>
      <c r="E13" s="50">
        <v>1899.0890573431159</v>
      </c>
      <c r="F13" s="104">
        <f t="shared" si="0"/>
        <v>7.9904819342124123E-2</v>
      </c>
      <c r="J13" s="118" t="s">
        <v>109</v>
      </c>
      <c r="K13" s="118"/>
      <c r="L13" s="50">
        <f t="shared" si="1"/>
        <v>2050.8354253847224</v>
      </c>
      <c r="M13" s="50">
        <f t="shared" si="2"/>
        <v>1899.0890573431159</v>
      </c>
      <c r="N13" s="104">
        <f t="shared" si="3"/>
        <v>7.9904819342124123E-2</v>
      </c>
    </row>
    <row r="14" spans="2:14" ht="13" customHeight="1" thickBot="1" x14ac:dyDescent="0.3">
      <c r="B14" s="47"/>
      <c r="C14" s="36" t="s">
        <v>7</v>
      </c>
      <c r="D14" s="51">
        <v>2050.8354253847224</v>
      </c>
      <c r="E14" s="51">
        <v>1899.0890573431159</v>
      </c>
      <c r="F14" s="104">
        <f t="shared" si="0"/>
        <v>7.9904819342124123E-2</v>
      </c>
      <c r="J14" s="47"/>
      <c r="K14" s="20" t="s">
        <v>104</v>
      </c>
      <c r="L14" s="51">
        <f t="shared" si="1"/>
        <v>2050.8354253847224</v>
      </c>
      <c r="M14" s="51">
        <f t="shared" si="2"/>
        <v>1899.0890573431159</v>
      </c>
      <c r="N14" s="104">
        <f t="shared" si="3"/>
        <v>7.9904819342124123E-2</v>
      </c>
    </row>
    <row r="15" spans="2:14" thickBot="1" x14ac:dyDescent="0.3">
      <c r="B15" s="118" t="s">
        <v>13</v>
      </c>
      <c r="C15" s="118"/>
      <c r="D15" s="50">
        <v>1800.0964145092184</v>
      </c>
      <c r="E15" s="50">
        <v>1828.9792655630313</v>
      </c>
      <c r="F15" s="104">
        <f t="shared" si="0"/>
        <v>-1.5791787035333904E-2</v>
      </c>
      <c r="J15" s="118" t="s">
        <v>110</v>
      </c>
      <c r="K15" s="118"/>
      <c r="L15" s="50">
        <f t="shared" si="1"/>
        <v>1800.0964145092184</v>
      </c>
      <c r="M15" s="50">
        <f t="shared" si="2"/>
        <v>1828.9792655630313</v>
      </c>
      <c r="N15" s="104">
        <f t="shared" si="3"/>
        <v>-1.5791787035333904E-2</v>
      </c>
    </row>
    <row r="16" spans="2:14" ht="13" customHeight="1" thickBot="1" x14ac:dyDescent="0.3">
      <c r="B16" s="47"/>
      <c r="C16" s="36" t="s">
        <v>7</v>
      </c>
      <c r="D16" s="51">
        <v>1800.0964145092184</v>
      </c>
      <c r="E16" s="51">
        <v>1828.9792655630313</v>
      </c>
      <c r="F16" s="104">
        <f t="shared" si="0"/>
        <v>-1.5791787035333904E-2</v>
      </c>
      <c r="J16" s="47"/>
      <c r="K16" s="20" t="s">
        <v>104</v>
      </c>
      <c r="L16" s="51">
        <f t="shared" si="1"/>
        <v>1800.0964145092184</v>
      </c>
      <c r="M16" s="51">
        <f t="shared" si="2"/>
        <v>1828.9792655630313</v>
      </c>
      <c r="N16" s="104">
        <f t="shared" si="3"/>
        <v>-1.5791787035333904E-2</v>
      </c>
    </row>
    <row r="17" spans="1:14" ht="14.15" customHeight="1" thickBot="1" x14ac:dyDescent="0.3">
      <c r="B17" s="118" t="s">
        <v>11</v>
      </c>
      <c r="C17" s="118"/>
      <c r="D17" s="50">
        <v>-28.224</v>
      </c>
      <c r="E17" s="50">
        <v>-25.172000000000001</v>
      </c>
      <c r="F17" s="104">
        <f t="shared" si="0"/>
        <v>0.12124582869855383</v>
      </c>
      <c r="J17" s="118" t="s">
        <v>108</v>
      </c>
      <c r="K17" s="118"/>
      <c r="L17" s="50">
        <f t="shared" si="1"/>
        <v>-28.224</v>
      </c>
      <c r="M17" s="50">
        <f t="shared" si="2"/>
        <v>-25.172000000000001</v>
      </c>
      <c r="N17" s="104">
        <f t="shared" si="3"/>
        <v>0.12124582869855383</v>
      </c>
    </row>
    <row r="18" spans="1:14" ht="14.15" customHeight="1" thickBot="1" x14ac:dyDescent="0.3">
      <c r="B18" s="118" t="s">
        <v>14</v>
      </c>
      <c r="C18" s="118"/>
      <c r="D18" s="50">
        <v>5935.3630000000003</v>
      </c>
      <c r="E18" s="50">
        <v>5453.77</v>
      </c>
      <c r="F18" s="104">
        <f t="shared" si="0"/>
        <v>8.8304603971197881E-2</v>
      </c>
      <c r="J18" s="118" t="s">
        <v>111</v>
      </c>
      <c r="K18" s="118"/>
      <c r="L18" s="50">
        <f t="shared" si="1"/>
        <v>5935.3630000000003</v>
      </c>
      <c r="M18" s="50">
        <f t="shared" si="2"/>
        <v>5453.77</v>
      </c>
      <c r="N18" s="104">
        <f t="shared" si="3"/>
        <v>8.8304603971197881E-2</v>
      </c>
    </row>
    <row r="23" spans="1:14" ht="15.5" x14ac:dyDescent="0.25">
      <c r="B23" s="117" t="s">
        <v>86</v>
      </c>
      <c r="C23" s="117"/>
      <c r="D23" s="117"/>
      <c r="E23" s="117"/>
      <c r="F23" s="117"/>
      <c r="J23" s="117" t="s">
        <v>114</v>
      </c>
      <c r="K23" s="117"/>
      <c r="L23" s="117"/>
      <c r="M23" s="117"/>
      <c r="N23" s="117"/>
    </row>
    <row r="25" spans="1:14" ht="12.5" x14ac:dyDescent="0.25">
      <c r="B25" s="119" t="s">
        <v>0</v>
      </c>
      <c r="C25" s="1"/>
      <c r="D25" s="1" t="s">
        <v>1</v>
      </c>
      <c r="E25" s="1" t="s">
        <v>3</v>
      </c>
      <c r="F25" s="121" t="s">
        <v>5</v>
      </c>
      <c r="J25" s="119" t="s">
        <v>0</v>
      </c>
      <c r="K25" s="1"/>
      <c r="L25" s="1" t="s">
        <v>1</v>
      </c>
      <c r="M25" s="1" t="s">
        <v>3</v>
      </c>
      <c r="N25" s="121" t="s">
        <v>115</v>
      </c>
    </row>
    <row r="26" spans="1:14" thickBot="1" x14ac:dyDescent="0.3">
      <c r="B26" s="120"/>
      <c r="C26" s="2"/>
      <c r="D26" s="2" t="s">
        <v>2</v>
      </c>
      <c r="E26" s="2" t="s">
        <v>4</v>
      </c>
      <c r="F26" s="122"/>
      <c r="J26" s="120"/>
      <c r="K26" s="2"/>
      <c r="L26" s="2" t="s">
        <v>2</v>
      </c>
      <c r="M26" s="2" t="s">
        <v>4</v>
      </c>
      <c r="N26" s="122"/>
    </row>
    <row r="27" spans="1:14" thickBot="1" x14ac:dyDescent="0.3">
      <c r="B27" s="3" t="s">
        <v>6</v>
      </c>
      <c r="C27" s="4"/>
      <c r="D27" s="50">
        <v>547.80616010605922</v>
      </c>
      <c r="E27" s="50">
        <v>337.42867922231659</v>
      </c>
      <c r="F27" s="104">
        <f t="shared" ref="F27:F38" si="4">+D27/E27-1</f>
        <v>0.62347243680829623</v>
      </c>
      <c r="G27" s="116"/>
      <c r="J27" s="118" t="s">
        <v>6</v>
      </c>
      <c r="K27" s="118"/>
      <c r="L27" s="50">
        <f t="shared" ref="L27:L38" si="5">+D27</f>
        <v>547.80616010605922</v>
      </c>
      <c r="M27" s="50">
        <f t="shared" ref="M27:M38" si="6">+E27</f>
        <v>337.42867922231659</v>
      </c>
      <c r="N27" s="104">
        <f t="shared" ref="N27:N38" si="7">+F27</f>
        <v>0.62347243680829623</v>
      </c>
    </row>
    <row r="28" spans="1:14" thickBot="1" x14ac:dyDescent="0.3">
      <c r="A28" s="116"/>
      <c r="B28" s="47"/>
      <c r="C28" s="20" t="s">
        <v>7</v>
      </c>
      <c r="D28" s="52">
        <v>190.494</v>
      </c>
      <c r="E28" s="51">
        <v>159.989</v>
      </c>
      <c r="F28" s="104">
        <f t="shared" si="4"/>
        <v>0.19066935851839806</v>
      </c>
      <c r="G28" s="103"/>
      <c r="J28" s="46"/>
      <c r="K28" s="20" t="s">
        <v>104</v>
      </c>
      <c r="L28" s="52">
        <f t="shared" si="5"/>
        <v>190.494</v>
      </c>
      <c r="M28" s="51">
        <f t="shared" si="6"/>
        <v>159.989</v>
      </c>
      <c r="N28" s="104">
        <f t="shared" si="7"/>
        <v>0.19066935851839806</v>
      </c>
    </row>
    <row r="29" spans="1:14" thickBot="1" x14ac:dyDescent="0.3">
      <c r="A29" s="103"/>
      <c r="B29" s="47"/>
      <c r="C29" s="20" t="s">
        <v>8</v>
      </c>
      <c r="D29" s="52">
        <v>336.44099999999997</v>
      </c>
      <c r="E29" s="51">
        <v>154.69999999999999</v>
      </c>
      <c r="F29" s="104">
        <f t="shared" si="4"/>
        <v>1.1747963800904979</v>
      </c>
      <c r="G29" s="116"/>
      <c r="J29" s="46"/>
      <c r="K29" s="20" t="s">
        <v>105</v>
      </c>
      <c r="L29" s="52">
        <f t="shared" si="5"/>
        <v>336.44099999999997</v>
      </c>
      <c r="M29" s="51">
        <f t="shared" si="6"/>
        <v>154.69999999999999</v>
      </c>
      <c r="N29" s="104">
        <f t="shared" si="7"/>
        <v>1.1747963800904979</v>
      </c>
    </row>
    <row r="30" spans="1:14" thickBot="1" x14ac:dyDescent="0.3">
      <c r="B30" s="47"/>
      <c r="C30" s="20" t="s">
        <v>9</v>
      </c>
      <c r="D30" s="52">
        <v>46.415999999999997</v>
      </c>
      <c r="E30" s="51">
        <v>44.543999999999997</v>
      </c>
      <c r="F30" s="104">
        <f t="shared" si="4"/>
        <v>4.2025862068965525E-2</v>
      </c>
      <c r="J30" s="46"/>
      <c r="K30" s="20" t="s">
        <v>106</v>
      </c>
      <c r="L30" s="52">
        <f t="shared" si="5"/>
        <v>46.415999999999997</v>
      </c>
      <c r="M30" s="51">
        <f t="shared" si="6"/>
        <v>44.543999999999997</v>
      </c>
      <c r="N30" s="104">
        <f t="shared" si="7"/>
        <v>4.2025862068965525E-2</v>
      </c>
    </row>
    <row r="31" spans="1:14" thickBot="1" x14ac:dyDescent="0.3">
      <c r="A31" s="116"/>
      <c r="B31" s="47"/>
      <c r="C31" s="20" t="s">
        <v>10</v>
      </c>
      <c r="D31" s="52">
        <v>8.7289999999999992</v>
      </c>
      <c r="E31" s="51">
        <v>9.0039999999999996</v>
      </c>
      <c r="F31" s="104">
        <f t="shared" si="4"/>
        <v>-3.0541981341626001E-2</v>
      </c>
      <c r="J31" s="46"/>
      <c r="K31" s="20" t="s">
        <v>107</v>
      </c>
      <c r="L31" s="52">
        <f t="shared" si="5"/>
        <v>8.7289999999999992</v>
      </c>
      <c r="M31" s="51">
        <f t="shared" si="6"/>
        <v>9.0039999999999996</v>
      </c>
      <c r="N31" s="104">
        <f t="shared" si="7"/>
        <v>-3.0541981341626001E-2</v>
      </c>
    </row>
    <row r="32" spans="1:14" thickBot="1" x14ac:dyDescent="0.3">
      <c r="A32" s="103"/>
      <c r="B32" s="47"/>
      <c r="C32" s="20" t="s">
        <v>11</v>
      </c>
      <c r="D32" s="52">
        <v>-34.273839893940767</v>
      </c>
      <c r="E32" s="51">
        <v>-30.808320777683402</v>
      </c>
      <c r="F32" s="104">
        <f t="shared" si="4"/>
        <v>0.11248646562936604</v>
      </c>
      <c r="J32" s="47"/>
      <c r="K32" s="20" t="s">
        <v>108</v>
      </c>
      <c r="L32" s="52">
        <f t="shared" si="5"/>
        <v>-34.273839893940767</v>
      </c>
      <c r="M32" s="51">
        <f t="shared" si="6"/>
        <v>-30.808320777683402</v>
      </c>
      <c r="N32" s="104">
        <f t="shared" si="7"/>
        <v>0.11248646562936604</v>
      </c>
    </row>
    <row r="33" spans="2:14" thickBot="1" x14ac:dyDescent="0.3">
      <c r="B33" s="3" t="s">
        <v>12</v>
      </c>
      <c r="C33" s="4"/>
      <c r="D33" s="50">
        <v>176.9134253847223</v>
      </c>
      <c r="E33" s="50">
        <v>156.34005734311569</v>
      </c>
      <c r="F33" s="104">
        <f t="shared" si="4"/>
        <v>0.13159370919542868</v>
      </c>
      <c r="J33" s="118" t="s">
        <v>109</v>
      </c>
      <c r="K33" s="118"/>
      <c r="L33" s="50">
        <f t="shared" si="5"/>
        <v>176.9134253847223</v>
      </c>
      <c r="M33" s="50">
        <f t="shared" si="6"/>
        <v>156.34005734311569</v>
      </c>
      <c r="N33" s="104">
        <f t="shared" si="7"/>
        <v>0.13159370919542868</v>
      </c>
    </row>
    <row r="34" spans="2:14" thickBot="1" x14ac:dyDescent="0.3">
      <c r="B34" s="47"/>
      <c r="C34" s="20" t="s">
        <v>7</v>
      </c>
      <c r="D34" s="52">
        <v>176.9134253847223</v>
      </c>
      <c r="E34" s="51">
        <v>156.34005734311569</v>
      </c>
      <c r="F34" s="104">
        <f t="shared" si="4"/>
        <v>0.13159370919542868</v>
      </c>
      <c r="J34" s="47"/>
      <c r="K34" s="20" t="s">
        <v>104</v>
      </c>
      <c r="L34" s="52">
        <f t="shared" si="5"/>
        <v>176.9134253847223</v>
      </c>
      <c r="M34" s="51">
        <f t="shared" si="6"/>
        <v>156.34005734311569</v>
      </c>
      <c r="N34" s="104">
        <f t="shared" si="7"/>
        <v>0.13159370919542868</v>
      </c>
    </row>
    <row r="35" spans="2:14" thickBot="1" x14ac:dyDescent="0.3">
      <c r="B35" s="3" t="s">
        <v>13</v>
      </c>
      <c r="C35" s="4"/>
      <c r="D35" s="50">
        <v>111.32341450921848</v>
      </c>
      <c r="E35" s="50">
        <v>105.58926556303128</v>
      </c>
      <c r="F35" s="104">
        <f t="shared" si="4"/>
        <v>5.430617322330189E-2</v>
      </c>
      <c r="J35" s="118" t="s">
        <v>110</v>
      </c>
      <c r="K35" s="118"/>
      <c r="L35" s="50">
        <f t="shared" si="5"/>
        <v>111.32341450921848</v>
      </c>
      <c r="M35" s="50">
        <f t="shared" si="6"/>
        <v>105.58926556303128</v>
      </c>
      <c r="N35" s="104">
        <f t="shared" si="7"/>
        <v>5.430617322330189E-2</v>
      </c>
    </row>
    <row r="36" spans="2:14" thickBot="1" x14ac:dyDescent="0.3">
      <c r="B36" s="47"/>
      <c r="C36" s="20" t="s">
        <v>7</v>
      </c>
      <c r="D36" s="52">
        <v>111.32341450921848</v>
      </c>
      <c r="E36" s="51">
        <v>105.58926556303128</v>
      </c>
      <c r="F36" s="104">
        <f t="shared" si="4"/>
        <v>5.430617322330189E-2</v>
      </c>
      <c r="J36" s="47"/>
      <c r="K36" s="20" t="s">
        <v>104</v>
      </c>
      <c r="L36" s="52">
        <f t="shared" si="5"/>
        <v>111.32341450921848</v>
      </c>
      <c r="M36" s="51">
        <f t="shared" si="6"/>
        <v>105.58926556303128</v>
      </c>
      <c r="N36" s="104">
        <f t="shared" si="7"/>
        <v>5.430617322330189E-2</v>
      </c>
    </row>
    <row r="37" spans="2:14" thickBot="1" x14ac:dyDescent="0.3">
      <c r="B37" s="3" t="s">
        <v>11</v>
      </c>
      <c r="C37" s="4"/>
      <c r="D37" s="50">
        <v>-2.2559999999999998</v>
      </c>
      <c r="E37" s="50">
        <v>-1.952</v>
      </c>
      <c r="F37" s="104">
        <f t="shared" si="4"/>
        <v>0.15573770491803263</v>
      </c>
      <c r="J37" s="118" t="s">
        <v>108</v>
      </c>
      <c r="K37" s="118"/>
      <c r="L37" s="50">
        <f t="shared" si="5"/>
        <v>-2.2559999999999998</v>
      </c>
      <c r="M37" s="50">
        <f t="shared" si="6"/>
        <v>-1.952</v>
      </c>
      <c r="N37" s="104">
        <f t="shared" si="7"/>
        <v>0.15573770491803263</v>
      </c>
    </row>
    <row r="38" spans="2:14" thickBot="1" x14ac:dyDescent="0.3">
      <c r="B38" s="10" t="s">
        <v>193</v>
      </c>
      <c r="C38" s="4"/>
      <c r="D38" s="50">
        <v>833.78700000000003</v>
      </c>
      <c r="E38" s="50">
        <v>597.40599999999995</v>
      </c>
      <c r="F38" s="104">
        <f t="shared" si="4"/>
        <v>0.39567898548056113</v>
      </c>
      <c r="J38" s="118" t="s">
        <v>113</v>
      </c>
      <c r="K38" s="118"/>
      <c r="L38" s="50">
        <f t="shared" si="5"/>
        <v>833.78700000000003</v>
      </c>
      <c r="M38" s="50">
        <f t="shared" si="6"/>
        <v>597.40599999999995</v>
      </c>
      <c r="N38" s="104">
        <f t="shared" si="7"/>
        <v>0.39567898548056113</v>
      </c>
    </row>
    <row r="42" spans="2:14" ht="15.5" x14ac:dyDescent="0.25">
      <c r="B42" s="117" t="s">
        <v>87</v>
      </c>
      <c r="C42" s="117"/>
      <c r="D42" s="117"/>
      <c r="E42" s="117"/>
      <c r="F42" s="117"/>
      <c r="J42" s="117" t="s">
        <v>116</v>
      </c>
      <c r="K42" s="117"/>
      <c r="L42" s="117"/>
      <c r="M42" s="117"/>
      <c r="N42" s="117"/>
    </row>
    <row r="45" spans="2:14" ht="15.75" customHeight="1" x14ac:dyDescent="0.25">
      <c r="B45" s="119" t="s">
        <v>0</v>
      </c>
      <c r="C45" s="1"/>
      <c r="D45" s="1" t="s">
        <v>1</v>
      </c>
      <c r="E45" s="1" t="s">
        <v>3</v>
      </c>
      <c r="F45" s="121" t="s">
        <v>5</v>
      </c>
      <c r="J45" s="119" t="s">
        <v>0</v>
      </c>
      <c r="K45" s="1"/>
      <c r="L45" s="1" t="s">
        <v>1</v>
      </c>
      <c r="M45" s="1" t="s">
        <v>3</v>
      </c>
      <c r="N45" s="121" t="s">
        <v>115</v>
      </c>
    </row>
    <row r="46" spans="2:14" thickBot="1" x14ac:dyDescent="0.3">
      <c r="B46" s="120"/>
      <c r="C46" s="2"/>
      <c r="D46" s="2" t="s">
        <v>2</v>
      </c>
      <c r="E46" s="2" t="s">
        <v>4</v>
      </c>
      <c r="F46" s="122"/>
      <c r="J46" s="120"/>
      <c r="K46" s="2"/>
      <c r="L46" s="2" t="s">
        <v>2</v>
      </c>
      <c r="M46" s="2" t="s">
        <v>4</v>
      </c>
      <c r="N46" s="122"/>
    </row>
    <row r="47" spans="2:14" thickBot="1" x14ac:dyDescent="0.3">
      <c r="B47" s="11" t="s">
        <v>6</v>
      </c>
      <c r="C47" s="5"/>
      <c r="D47" s="71">
        <v>104.44846084483147</v>
      </c>
      <c r="E47" s="71">
        <v>77.406954715391151</v>
      </c>
      <c r="F47" s="104">
        <f t="shared" ref="F47:F55" si="8">+D47/E47-1</f>
        <v>0.34934207435063391</v>
      </c>
      <c r="G47" s="12"/>
      <c r="J47" s="11" t="s">
        <v>6</v>
      </c>
      <c r="K47" s="5"/>
      <c r="L47" s="71">
        <f t="shared" ref="L47:L55" si="9">+D47</f>
        <v>104.44846084483147</v>
      </c>
      <c r="M47" s="71">
        <f t="shared" ref="M47:M55" si="10">+E47</f>
        <v>77.406954715391151</v>
      </c>
      <c r="N47" s="104">
        <f t="shared" ref="N47:N55" si="11">+F47</f>
        <v>0.34934207435063391</v>
      </c>
    </row>
    <row r="48" spans="2:14" thickBot="1" x14ac:dyDescent="0.3">
      <c r="B48" s="11" t="s">
        <v>12</v>
      </c>
      <c r="C48" s="5"/>
      <c r="D48" s="71">
        <v>49.704418744638332</v>
      </c>
      <c r="E48" s="71">
        <v>46.691880892984933</v>
      </c>
      <c r="F48" s="104">
        <f t="shared" si="8"/>
        <v>6.4519522324619105E-2</v>
      </c>
      <c r="G48" s="12"/>
      <c r="J48" s="11" t="s">
        <v>109</v>
      </c>
      <c r="K48" s="5"/>
      <c r="L48" s="71">
        <f t="shared" si="9"/>
        <v>49.704418744638332</v>
      </c>
      <c r="M48" s="71">
        <f t="shared" si="10"/>
        <v>46.691880892984933</v>
      </c>
      <c r="N48" s="104">
        <f t="shared" si="11"/>
        <v>6.4519522324619105E-2</v>
      </c>
    </row>
    <row r="49" spans="2:14" thickBot="1" x14ac:dyDescent="0.3">
      <c r="B49" s="11" t="s">
        <v>13</v>
      </c>
      <c r="C49" s="5"/>
      <c r="D49" s="71">
        <v>28.974120410530197</v>
      </c>
      <c r="E49" s="71">
        <v>25.272151077440625</v>
      </c>
      <c r="F49" s="104">
        <f t="shared" si="8"/>
        <v>0.14648414065529081</v>
      </c>
      <c r="G49" s="12"/>
      <c r="J49" s="11" t="s">
        <v>110</v>
      </c>
      <c r="K49" s="5"/>
      <c r="L49" s="71">
        <f t="shared" si="9"/>
        <v>28.974120410530197</v>
      </c>
      <c r="M49" s="71">
        <f t="shared" si="10"/>
        <v>25.272151077440625</v>
      </c>
      <c r="N49" s="104">
        <f t="shared" si="11"/>
        <v>0.14648414065529081</v>
      </c>
    </row>
    <row r="50" spans="2:14" thickBot="1" x14ac:dyDescent="0.3">
      <c r="B50" s="10" t="s">
        <v>100</v>
      </c>
      <c r="C50" s="4"/>
      <c r="D50" s="50">
        <v>183.12700000000001</v>
      </c>
      <c r="E50" s="50">
        <v>149.37200000000001</v>
      </c>
      <c r="F50" s="104">
        <f t="shared" si="8"/>
        <v>0.22597943389658037</v>
      </c>
      <c r="G50" s="12"/>
      <c r="J50" s="10" t="s">
        <v>117</v>
      </c>
      <c r="K50" s="4"/>
      <c r="L50" s="50">
        <f t="shared" si="9"/>
        <v>183.12700000000001</v>
      </c>
      <c r="M50" s="50">
        <f t="shared" si="10"/>
        <v>149.37200000000001</v>
      </c>
      <c r="N50" s="104">
        <f t="shared" si="11"/>
        <v>0.22597943389658037</v>
      </c>
    </row>
    <row r="51" spans="2:14" thickBot="1" x14ac:dyDescent="0.3">
      <c r="B51" s="48" t="s">
        <v>75</v>
      </c>
      <c r="C51" s="4"/>
      <c r="D51" s="52">
        <v>-12.321999999999999</v>
      </c>
      <c r="E51" s="52">
        <v>-3.0339999999999998</v>
      </c>
      <c r="F51" s="104">
        <f t="shared" si="8"/>
        <v>3.0613052076466714</v>
      </c>
      <c r="G51" s="12"/>
      <c r="J51" s="48" t="s">
        <v>138</v>
      </c>
      <c r="K51" s="4"/>
      <c r="L51" s="52">
        <f t="shared" si="9"/>
        <v>-12.321999999999999</v>
      </c>
      <c r="M51" s="52">
        <f t="shared" si="10"/>
        <v>-3.0339999999999998</v>
      </c>
      <c r="N51" s="104">
        <f t="shared" si="11"/>
        <v>3.0613052076466714</v>
      </c>
    </row>
    <row r="52" spans="2:14" thickBot="1" x14ac:dyDescent="0.3">
      <c r="B52" s="48" t="s">
        <v>16</v>
      </c>
      <c r="C52" s="4"/>
      <c r="D52" s="52">
        <v>-26.45</v>
      </c>
      <c r="E52" s="52">
        <v>-26.077999999999999</v>
      </c>
      <c r="F52" s="104">
        <f t="shared" si="8"/>
        <v>1.4264897614847838E-2</v>
      </c>
      <c r="G52" s="12"/>
      <c r="J52" s="48" t="s">
        <v>119</v>
      </c>
      <c r="K52" s="4"/>
      <c r="L52" s="52">
        <f t="shared" si="9"/>
        <v>-26.45</v>
      </c>
      <c r="M52" s="52">
        <f t="shared" si="10"/>
        <v>-26.077999999999999</v>
      </c>
      <c r="N52" s="104">
        <f t="shared" si="11"/>
        <v>1.4264897614847838E-2</v>
      </c>
    </row>
    <row r="53" spans="2:14" thickBot="1" x14ac:dyDescent="0.3">
      <c r="B53" s="48" t="s">
        <v>17</v>
      </c>
      <c r="C53" s="4"/>
      <c r="D53" s="52">
        <v>-9.8000000000000004E-2</v>
      </c>
      <c r="E53" s="52">
        <v>5.8339999999999996</v>
      </c>
      <c r="F53" s="104">
        <f t="shared" si="8"/>
        <v>-1.0167980802194034</v>
      </c>
      <c r="G53" s="12"/>
      <c r="J53" s="48" t="s">
        <v>120</v>
      </c>
      <c r="K53" s="4"/>
      <c r="L53" s="52">
        <f t="shared" si="9"/>
        <v>-9.8000000000000004E-2</v>
      </c>
      <c r="M53" s="52">
        <f t="shared" si="10"/>
        <v>5.8339999999999996</v>
      </c>
      <c r="N53" s="104">
        <f t="shared" si="11"/>
        <v>-1.0167980802194034</v>
      </c>
    </row>
    <row r="54" spans="2:14" thickBot="1" x14ac:dyDescent="0.3">
      <c r="B54" s="48" t="s">
        <v>18</v>
      </c>
      <c r="C54" s="4"/>
      <c r="D54" s="52">
        <v>1.8109999999999999</v>
      </c>
      <c r="E54" s="52">
        <v>2.21</v>
      </c>
      <c r="F54" s="104">
        <f t="shared" si="8"/>
        <v>-0.18054298642533939</v>
      </c>
      <c r="G54" s="12"/>
      <c r="J54" s="48" t="s">
        <v>172</v>
      </c>
      <c r="K54" s="4"/>
      <c r="L54" s="52">
        <f t="shared" si="9"/>
        <v>1.8109999999999999</v>
      </c>
      <c r="M54" s="52">
        <f t="shared" si="10"/>
        <v>2.21</v>
      </c>
      <c r="N54" s="104">
        <f t="shared" si="11"/>
        <v>-0.18054298642533939</v>
      </c>
    </row>
    <row r="55" spans="2:14" thickBot="1" x14ac:dyDescent="0.3">
      <c r="B55" s="10" t="s">
        <v>19</v>
      </c>
      <c r="C55" s="4"/>
      <c r="D55" s="50">
        <f>146068.067786209/1000</f>
        <v>146.06806778620899</v>
      </c>
      <c r="E55" s="50">
        <v>128.304</v>
      </c>
      <c r="F55" s="104">
        <f t="shared" si="8"/>
        <v>0.13845295381444833</v>
      </c>
      <c r="G55" s="12"/>
      <c r="J55" s="10" t="s">
        <v>173</v>
      </c>
      <c r="K55" s="4"/>
      <c r="L55" s="50">
        <f t="shared" si="9"/>
        <v>146.06806778620899</v>
      </c>
      <c r="M55" s="50">
        <f t="shared" si="10"/>
        <v>128.304</v>
      </c>
      <c r="N55" s="104">
        <f t="shared" si="11"/>
        <v>0.13845295381444833</v>
      </c>
    </row>
    <row r="57" spans="2:14" x14ac:dyDescent="0.3">
      <c r="D57" s="103"/>
      <c r="E57" s="103"/>
    </row>
    <row r="58" spans="2:14" x14ac:dyDescent="0.3">
      <c r="D58" s="103"/>
      <c r="E58" s="103"/>
    </row>
    <row r="59" spans="2:14" x14ac:dyDescent="0.3">
      <c r="D59" s="103"/>
      <c r="E59" s="103"/>
    </row>
  </sheetData>
  <mergeCells count="33">
    <mergeCell ref="J45:J46"/>
    <mergeCell ref="N45:N46"/>
    <mergeCell ref="B5:B6"/>
    <mergeCell ref="J5:J6"/>
    <mergeCell ref="J15:K15"/>
    <mergeCell ref="J17:K17"/>
    <mergeCell ref="J18:K18"/>
    <mergeCell ref="J23:N23"/>
    <mergeCell ref="J25:J26"/>
    <mergeCell ref="N25:N26"/>
    <mergeCell ref="B45:B46"/>
    <mergeCell ref="F45:F46"/>
    <mergeCell ref="J27:K27"/>
    <mergeCell ref="B42:F42"/>
    <mergeCell ref="B17:C17"/>
    <mergeCell ref="B18:C18"/>
    <mergeCell ref="J3:N3"/>
    <mergeCell ref="N5:N6"/>
    <mergeCell ref="J7:K7"/>
    <mergeCell ref="J13:K13"/>
    <mergeCell ref="B15:C15"/>
    <mergeCell ref="B3:F3"/>
    <mergeCell ref="B25:B26"/>
    <mergeCell ref="F25:F26"/>
    <mergeCell ref="F5:F6"/>
    <mergeCell ref="B7:C7"/>
    <mergeCell ref="B13:C13"/>
    <mergeCell ref="B23:F23"/>
    <mergeCell ref="J42:N42"/>
    <mergeCell ref="J33:K33"/>
    <mergeCell ref="J35:K35"/>
    <mergeCell ref="J37:K37"/>
    <mergeCell ref="J38:K38"/>
  </mergeCells>
  <pageMargins left="0.7" right="0.7" top="0.75" bottom="0.75" header="0.3" footer="0.3"/>
  <pageSetup scale="92" orientation="portrait" r:id="rId1"/>
  <colBreaks count="1" manualBreakCount="1">
    <brk id="7" max="5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19"/>
  <sheetViews>
    <sheetView showGridLines="0" topLeftCell="A7" zoomScaleNormal="100" workbookViewId="0">
      <selection activeCell="C63" sqref="C63"/>
    </sheetView>
  </sheetViews>
  <sheetFormatPr baseColWidth="10" defaultRowHeight="12.5" x14ac:dyDescent="0.25"/>
  <cols>
    <col min="2" max="2" width="10.81640625" style="14"/>
    <col min="3" max="3" width="31.26953125" style="14" customWidth="1"/>
    <col min="7" max="7" width="6" customWidth="1"/>
    <col min="8" max="8" width="2.453125" style="70" customWidth="1"/>
    <col min="9" max="9" width="3.81640625" customWidth="1"/>
    <col min="10" max="10" width="10.81640625" style="14"/>
    <col min="11" max="11" width="27.26953125" style="14" customWidth="1"/>
  </cols>
  <sheetData>
    <row r="3" spans="2:14" ht="15.5" x14ac:dyDescent="0.25">
      <c r="B3" s="117" t="s">
        <v>88</v>
      </c>
      <c r="C3" s="117"/>
      <c r="D3" s="117"/>
      <c r="E3" s="117"/>
      <c r="F3" s="117"/>
      <c r="J3" s="117" t="s">
        <v>178</v>
      </c>
      <c r="K3" s="117"/>
      <c r="L3" s="117"/>
      <c r="M3" s="117"/>
      <c r="N3" s="117"/>
    </row>
    <row r="5" spans="2:14" ht="17.25" customHeight="1" x14ac:dyDescent="0.25">
      <c r="B5" s="123" t="s">
        <v>0</v>
      </c>
      <c r="C5" s="119"/>
      <c r="D5" s="1" t="s">
        <v>1</v>
      </c>
      <c r="E5" s="1" t="s">
        <v>3</v>
      </c>
      <c r="F5" s="121" t="s">
        <v>5</v>
      </c>
      <c r="J5" s="125" t="s">
        <v>0</v>
      </c>
      <c r="K5" s="125"/>
      <c r="L5" s="1" t="s">
        <v>1</v>
      </c>
      <c r="M5" s="1" t="s">
        <v>3</v>
      </c>
      <c r="N5" s="121" t="s">
        <v>115</v>
      </c>
    </row>
    <row r="6" spans="2:14" ht="10.5" customHeight="1" thickBot="1" x14ac:dyDescent="0.3">
      <c r="B6" s="124"/>
      <c r="C6" s="120"/>
      <c r="D6" s="2" t="s">
        <v>2</v>
      </c>
      <c r="E6" s="2" t="s">
        <v>4</v>
      </c>
      <c r="F6" s="122"/>
      <c r="J6" s="126"/>
      <c r="K6" s="126"/>
      <c r="L6" s="2" t="s">
        <v>2</v>
      </c>
      <c r="M6" s="2" t="s">
        <v>4</v>
      </c>
      <c r="N6" s="122"/>
    </row>
    <row r="7" spans="2:14" ht="13" thickBot="1" x14ac:dyDescent="0.3">
      <c r="B7" s="118" t="s">
        <v>20</v>
      </c>
      <c r="C7" s="118"/>
      <c r="D7" s="50">
        <f>+'Main KPIs'!D7</f>
        <v>2112.6551601060592</v>
      </c>
      <c r="E7" s="50">
        <f>+'Main KPIs'!E7</f>
        <v>1750.8736792223165</v>
      </c>
      <c r="F7" s="104">
        <f t="shared" ref="F7:F18" si="0">+D7/E7-1</f>
        <v>0.20662911618183366</v>
      </c>
      <c r="G7" s="12"/>
      <c r="H7" s="72"/>
      <c r="I7" s="12"/>
      <c r="J7" s="118" t="s">
        <v>177</v>
      </c>
      <c r="K7" s="118"/>
      <c r="L7" s="50">
        <f>+D7</f>
        <v>2112.6551601060592</v>
      </c>
      <c r="M7" s="50">
        <f>+E7</f>
        <v>1750.8736792223165</v>
      </c>
      <c r="N7" s="104">
        <f>+F7</f>
        <v>0.20662911618183366</v>
      </c>
    </row>
    <row r="8" spans="2:14" ht="13" thickBot="1" x14ac:dyDescent="0.3">
      <c r="B8" s="35"/>
      <c r="C8" s="73" t="s">
        <v>7</v>
      </c>
      <c r="D8" s="51">
        <f>+'Main KPIs'!D8</f>
        <v>1669.1120000000001</v>
      </c>
      <c r="E8" s="51">
        <f>+'Main KPIs'!E8</f>
        <v>1504.4349999999999</v>
      </c>
      <c r="F8" s="104">
        <f t="shared" si="0"/>
        <v>0.10946102689714099</v>
      </c>
      <c r="G8" s="12"/>
      <c r="H8" s="72"/>
      <c r="I8" s="12"/>
      <c r="J8" s="35"/>
      <c r="K8" s="73" t="s">
        <v>104</v>
      </c>
      <c r="L8" s="51">
        <f t="shared" ref="L8:L18" si="1">+D8</f>
        <v>1669.1120000000001</v>
      </c>
      <c r="M8" s="51">
        <f t="shared" ref="M8:M18" si="2">+E8</f>
        <v>1504.4349999999999</v>
      </c>
      <c r="N8" s="104">
        <f t="shared" ref="N8:N18" si="3">+F8</f>
        <v>0.10946102689714099</v>
      </c>
    </row>
    <row r="9" spans="2:14" ht="13" thickBot="1" x14ac:dyDescent="0.3">
      <c r="B9" s="35"/>
      <c r="C9" s="73" t="s">
        <v>8</v>
      </c>
      <c r="D9" s="51">
        <f>+'Main KPIs'!D9</f>
        <v>416.28899999999999</v>
      </c>
      <c r="E9" s="51">
        <f>+'Main KPIs'!E9</f>
        <v>220.572</v>
      </c>
      <c r="F9" s="104">
        <f t="shared" si="0"/>
        <v>0.88731570643599356</v>
      </c>
      <c r="G9" s="12"/>
      <c r="H9" s="72"/>
      <c r="I9" s="12"/>
      <c r="J9" s="35"/>
      <c r="K9" s="73" t="s">
        <v>105</v>
      </c>
      <c r="L9" s="51">
        <f t="shared" si="1"/>
        <v>416.28899999999999</v>
      </c>
      <c r="M9" s="51">
        <f t="shared" si="2"/>
        <v>220.572</v>
      </c>
      <c r="N9" s="104">
        <f t="shared" si="3"/>
        <v>0.88731570643599356</v>
      </c>
    </row>
    <row r="10" spans="2:14" ht="13" thickBot="1" x14ac:dyDescent="0.3">
      <c r="B10" s="35"/>
      <c r="C10" s="73" t="s">
        <v>9</v>
      </c>
      <c r="D10" s="51">
        <f>+'Main KPIs'!D10</f>
        <v>120.34399999999999</v>
      </c>
      <c r="E10" s="51">
        <f>+'Main KPIs'!E10</f>
        <v>104.077</v>
      </c>
      <c r="F10" s="104">
        <f t="shared" si="0"/>
        <v>0.15629774109553507</v>
      </c>
      <c r="G10" s="12"/>
      <c r="H10" s="72"/>
      <c r="I10" s="12"/>
      <c r="J10" s="35"/>
      <c r="K10" s="73" t="s">
        <v>106</v>
      </c>
      <c r="L10" s="51">
        <f t="shared" si="1"/>
        <v>120.34399999999999</v>
      </c>
      <c r="M10" s="51">
        <f t="shared" si="2"/>
        <v>104.077</v>
      </c>
      <c r="N10" s="104">
        <f t="shared" si="3"/>
        <v>0.15629774109553507</v>
      </c>
    </row>
    <row r="11" spans="2:14" ht="13" thickBot="1" x14ac:dyDescent="0.3">
      <c r="B11" s="35"/>
      <c r="C11" s="73" t="s">
        <v>10</v>
      </c>
      <c r="D11" s="51">
        <f>+'Main KPIs'!D11</f>
        <v>9.0960000000000001</v>
      </c>
      <c r="E11" s="51">
        <f>+'Main KPIs'!E11</f>
        <v>9.3970000000000002</v>
      </c>
      <c r="F11" s="104">
        <f t="shared" si="0"/>
        <v>-3.2031499414706843E-2</v>
      </c>
      <c r="G11" s="12"/>
      <c r="H11" s="72"/>
      <c r="I11" s="12"/>
      <c r="J11" s="35"/>
      <c r="K11" s="73" t="s">
        <v>107</v>
      </c>
      <c r="L11" s="51">
        <f t="shared" si="1"/>
        <v>9.0960000000000001</v>
      </c>
      <c r="M11" s="51">
        <f t="shared" si="2"/>
        <v>9.3970000000000002</v>
      </c>
      <c r="N11" s="104">
        <f t="shared" si="3"/>
        <v>-3.2031499414706843E-2</v>
      </c>
    </row>
    <row r="12" spans="2:14" ht="13" thickBot="1" x14ac:dyDescent="0.3">
      <c r="B12" s="35"/>
      <c r="C12" s="36" t="s">
        <v>11</v>
      </c>
      <c r="D12" s="51">
        <f>+'Main KPIs'!D12</f>
        <v>-102.18583989394078</v>
      </c>
      <c r="E12" s="51">
        <f>+'Main KPIs'!E12</f>
        <v>-87.607320777683398</v>
      </c>
      <c r="F12" s="104">
        <f t="shared" si="0"/>
        <v>0.16640754433356708</v>
      </c>
      <c r="G12" s="12"/>
      <c r="H12" s="72"/>
      <c r="I12" s="12"/>
      <c r="J12" s="35"/>
      <c r="K12" s="36" t="s">
        <v>108</v>
      </c>
      <c r="L12" s="51">
        <f t="shared" si="1"/>
        <v>-102.18583989394078</v>
      </c>
      <c r="M12" s="51">
        <f t="shared" si="2"/>
        <v>-87.607320777683398</v>
      </c>
      <c r="N12" s="104">
        <f t="shared" si="3"/>
        <v>0.16640754433356708</v>
      </c>
    </row>
    <row r="13" spans="2:14" ht="13" thickBot="1" x14ac:dyDescent="0.3">
      <c r="B13" s="118" t="s">
        <v>77</v>
      </c>
      <c r="C13" s="118"/>
      <c r="D13" s="50">
        <f>+'Main KPIs'!D27</f>
        <v>547.80616010605922</v>
      </c>
      <c r="E13" s="50">
        <f>+'Main KPIs'!E27</f>
        <v>337.42867922231659</v>
      </c>
      <c r="F13" s="104">
        <f t="shared" si="0"/>
        <v>0.62347243680829623</v>
      </c>
      <c r="G13" s="12"/>
      <c r="H13" s="72"/>
      <c r="I13" s="12"/>
      <c r="J13" s="118" t="s">
        <v>139</v>
      </c>
      <c r="K13" s="118"/>
      <c r="L13" s="50">
        <f t="shared" si="1"/>
        <v>547.80616010605922</v>
      </c>
      <c r="M13" s="50">
        <f t="shared" si="2"/>
        <v>337.42867922231659</v>
      </c>
      <c r="N13" s="104">
        <f t="shared" si="3"/>
        <v>0.62347243680829623</v>
      </c>
    </row>
    <row r="14" spans="2:14" ht="13" thickBot="1" x14ac:dyDescent="0.3">
      <c r="B14" s="74"/>
      <c r="C14" s="36" t="s">
        <v>7</v>
      </c>
      <c r="D14" s="51">
        <f>+'Main KPIs'!D28</f>
        <v>190.494</v>
      </c>
      <c r="E14" s="51">
        <f>+'Main KPIs'!E28</f>
        <v>159.989</v>
      </c>
      <c r="F14" s="104">
        <f t="shared" si="0"/>
        <v>0.19066935851839806</v>
      </c>
      <c r="G14" s="12"/>
      <c r="H14" s="72"/>
      <c r="I14" s="12"/>
      <c r="J14" s="74"/>
      <c r="K14" s="36" t="s">
        <v>104</v>
      </c>
      <c r="L14" s="51">
        <f t="shared" si="1"/>
        <v>190.494</v>
      </c>
      <c r="M14" s="51">
        <f t="shared" si="2"/>
        <v>159.989</v>
      </c>
      <c r="N14" s="104">
        <f t="shared" si="3"/>
        <v>0.19066935851839806</v>
      </c>
    </row>
    <row r="15" spans="2:14" ht="13" thickBot="1" x14ac:dyDescent="0.3">
      <c r="B15" s="74"/>
      <c r="C15" s="36" t="s">
        <v>8</v>
      </c>
      <c r="D15" s="51">
        <f>+'Main KPIs'!D29</f>
        <v>336.44099999999997</v>
      </c>
      <c r="E15" s="51">
        <f>+'Main KPIs'!E29</f>
        <v>154.69999999999999</v>
      </c>
      <c r="F15" s="104">
        <f t="shared" si="0"/>
        <v>1.1747963800904979</v>
      </c>
      <c r="G15" s="12"/>
      <c r="H15" s="72"/>
      <c r="I15" s="12"/>
      <c r="J15" s="74"/>
      <c r="K15" s="36" t="s">
        <v>105</v>
      </c>
      <c r="L15" s="51">
        <f t="shared" si="1"/>
        <v>336.44099999999997</v>
      </c>
      <c r="M15" s="51">
        <f t="shared" si="2"/>
        <v>154.69999999999999</v>
      </c>
      <c r="N15" s="104">
        <f t="shared" si="3"/>
        <v>1.1747963800904979</v>
      </c>
    </row>
    <row r="16" spans="2:14" ht="13" thickBot="1" x14ac:dyDescent="0.3">
      <c r="B16" s="74"/>
      <c r="C16" s="36" t="s">
        <v>9</v>
      </c>
      <c r="D16" s="51">
        <f>+'Main KPIs'!D30</f>
        <v>46.415999999999997</v>
      </c>
      <c r="E16" s="51">
        <f>+'Main KPIs'!E30</f>
        <v>44.543999999999997</v>
      </c>
      <c r="F16" s="104">
        <f t="shared" si="0"/>
        <v>4.2025862068965525E-2</v>
      </c>
      <c r="G16" s="12"/>
      <c r="H16" s="72"/>
      <c r="I16" s="12"/>
      <c r="J16" s="74"/>
      <c r="K16" s="36" t="s">
        <v>106</v>
      </c>
      <c r="L16" s="51">
        <f t="shared" si="1"/>
        <v>46.415999999999997</v>
      </c>
      <c r="M16" s="51">
        <f t="shared" si="2"/>
        <v>44.543999999999997</v>
      </c>
      <c r="N16" s="104">
        <f t="shared" si="3"/>
        <v>4.2025862068965525E-2</v>
      </c>
    </row>
    <row r="17" spans="2:14" ht="13" thickBot="1" x14ac:dyDescent="0.3">
      <c r="B17" s="74"/>
      <c r="C17" s="36" t="s">
        <v>10</v>
      </c>
      <c r="D17" s="51">
        <f>+'Main KPIs'!D31</f>
        <v>8.7289999999999992</v>
      </c>
      <c r="E17" s="51">
        <f>+'Main KPIs'!E31</f>
        <v>9.0039999999999996</v>
      </c>
      <c r="F17" s="104">
        <f t="shared" si="0"/>
        <v>-3.0541981341626001E-2</v>
      </c>
      <c r="G17" s="12"/>
      <c r="H17" s="72"/>
      <c r="I17" s="12"/>
      <c r="J17" s="74"/>
      <c r="K17" s="36" t="s">
        <v>107</v>
      </c>
      <c r="L17" s="51">
        <f t="shared" si="1"/>
        <v>8.7289999999999992</v>
      </c>
      <c r="M17" s="51">
        <f t="shared" si="2"/>
        <v>9.0039999999999996</v>
      </c>
      <c r="N17" s="104">
        <f t="shared" si="3"/>
        <v>-3.0541981341626001E-2</v>
      </c>
    </row>
    <row r="18" spans="2:14" ht="13" thickBot="1" x14ac:dyDescent="0.3">
      <c r="B18" s="74"/>
      <c r="C18" s="36" t="s">
        <v>11</v>
      </c>
      <c r="D18" s="51">
        <f>+'Main KPIs'!D32</f>
        <v>-34.273839893940767</v>
      </c>
      <c r="E18" s="51">
        <f>+'Main KPIs'!E32</f>
        <v>-30.808320777683402</v>
      </c>
      <c r="F18" s="104">
        <f t="shared" si="0"/>
        <v>0.11248646562936604</v>
      </c>
      <c r="G18" s="12"/>
      <c r="H18" s="72"/>
      <c r="I18" s="12"/>
      <c r="J18" s="74"/>
      <c r="K18" s="36" t="s">
        <v>108</v>
      </c>
      <c r="L18" s="51">
        <f t="shared" si="1"/>
        <v>-34.273839893940767</v>
      </c>
      <c r="M18" s="51">
        <f t="shared" si="2"/>
        <v>-30.808320777683402</v>
      </c>
      <c r="N18" s="104">
        <f t="shared" si="3"/>
        <v>0.11248646562936604</v>
      </c>
    </row>
    <row r="19" spans="2:14" x14ac:dyDescent="0.25">
      <c r="D19" s="54"/>
      <c r="E19" s="54"/>
      <c r="L19" s="54"/>
      <c r="M19" s="54"/>
    </row>
  </sheetData>
  <mergeCells count="11">
    <mergeCell ref="B3:F3"/>
    <mergeCell ref="J3:N3"/>
    <mergeCell ref="N5:N6"/>
    <mergeCell ref="J7:K7"/>
    <mergeCell ref="J13:K13"/>
    <mergeCell ref="B5:C6"/>
    <mergeCell ref="F5:F6"/>
    <mergeCell ref="B7:C7"/>
    <mergeCell ref="B13:C13"/>
    <mergeCell ref="J5:J6"/>
    <mergeCell ref="K5:K6"/>
  </mergeCells>
  <pageMargins left="0.7" right="0.7" top="0.75" bottom="0.75" header="0.3" footer="0.3"/>
  <pageSetup orientation="portrait" r:id="rId1"/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11"/>
  <sheetViews>
    <sheetView showGridLines="0" zoomScaleNormal="100" workbookViewId="0">
      <selection activeCell="L22" sqref="L22"/>
    </sheetView>
  </sheetViews>
  <sheetFormatPr baseColWidth="10" defaultRowHeight="12.5" x14ac:dyDescent="0.25"/>
  <cols>
    <col min="2" max="2" width="12.54296875" bestFit="1" customWidth="1"/>
    <col min="3" max="3" width="27" bestFit="1" customWidth="1"/>
    <col min="7" max="7" width="4.81640625" customWidth="1"/>
    <col min="8" max="8" width="2.453125" style="70" customWidth="1"/>
    <col min="9" max="9" width="3.81640625" customWidth="1"/>
    <col min="10" max="10" width="12.54296875" bestFit="1" customWidth="1"/>
    <col min="11" max="11" width="29.453125" customWidth="1"/>
  </cols>
  <sheetData>
    <row r="3" spans="2:15" ht="15.5" x14ac:dyDescent="0.25">
      <c r="B3" s="117" t="s">
        <v>89</v>
      </c>
      <c r="C3" s="117"/>
      <c r="D3" s="117"/>
      <c r="E3" s="117"/>
      <c r="F3" s="117"/>
      <c r="J3" s="117" t="s">
        <v>179</v>
      </c>
      <c r="K3" s="117"/>
      <c r="L3" s="117"/>
      <c r="M3" s="117"/>
      <c r="N3" s="117"/>
    </row>
    <row r="5" spans="2:15" ht="12" customHeight="1" x14ac:dyDescent="0.25">
      <c r="B5" s="125" t="s">
        <v>0</v>
      </c>
      <c r="C5" s="18"/>
      <c r="D5" s="15" t="s">
        <v>1</v>
      </c>
      <c r="E5" s="15" t="s">
        <v>3</v>
      </c>
      <c r="F5" s="127" t="s">
        <v>5</v>
      </c>
      <c r="J5" s="125" t="s">
        <v>0</v>
      </c>
      <c r="K5" s="18"/>
      <c r="L5" s="1" t="s">
        <v>1</v>
      </c>
      <c r="M5" s="1" t="s">
        <v>3</v>
      </c>
      <c r="N5" s="121" t="s">
        <v>115</v>
      </c>
    </row>
    <row r="6" spans="2:15" ht="13" thickBot="1" x14ac:dyDescent="0.3">
      <c r="B6" s="126"/>
      <c r="C6" s="19"/>
      <c r="D6" s="16" t="s">
        <v>2</v>
      </c>
      <c r="E6" s="16" t="s">
        <v>4</v>
      </c>
      <c r="F6" s="128"/>
      <c r="J6" s="126"/>
      <c r="K6" s="19"/>
      <c r="L6" s="2" t="s">
        <v>2</v>
      </c>
      <c r="M6" s="2" t="s">
        <v>4</v>
      </c>
      <c r="N6" s="122"/>
    </row>
    <row r="7" spans="2:15" ht="13" thickBot="1" x14ac:dyDescent="0.3">
      <c r="B7" s="10" t="s">
        <v>21</v>
      </c>
      <c r="C7" s="10"/>
      <c r="D7" s="55">
        <f>+'Main KPIs'!D13</f>
        <v>2050.8354253847224</v>
      </c>
      <c r="E7" s="55">
        <f>+'Main KPIs'!E13</f>
        <v>1899.0890573431159</v>
      </c>
      <c r="F7" s="104">
        <f t="shared" ref="F7:F10" si="0">+D7/E7-1</f>
        <v>7.9904819342124123E-2</v>
      </c>
      <c r="G7" s="12"/>
      <c r="H7" s="72"/>
      <c r="I7" s="12"/>
      <c r="J7" s="118" t="s">
        <v>177</v>
      </c>
      <c r="K7" s="118"/>
      <c r="L7" s="55">
        <f>+D7</f>
        <v>2050.8354253847224</v>
      </c>
      <c r="M7" s="55">
        <f t="shared" ref="M7:N7" si="1">+E7</f>
        <v>1899.0890573431159</v>
      </c>
      <c r="N7" s="104">
        <f t="shared" si="1"/>
        <v>7.9904819342124123E-2</v>
      </c>
      <c r="O7" s="12"/>
    </row>
    <row r="8" spans="2:15" ht="13" thickBot="1" x14ac:dyDescent="0.3">
      <c r="B8" s="12"/>
      <c r="C8" s="23" t="s">
        <v>7</v>
      </c>
      <c r="D8" s="56">
        <f>+'Main KPIs'!D14</f>
        <v>2050.8354253847224</v>
      </c>
      <c r="E8" s="56">
        <f>+'Main KPIs'!E14</f>
        <v>1899.0890573431159</v>
      </c>
      <c r="F8" s="104">
        <f t="shared" si="0"/>
        <v>7.9904819342124123E-2</v>
      </c>
      <c r="G8" s="12"/>
      <c r="H8" s="72"/>
      <c r="I8" s="12"/>
      <c r="J8" s="35"/>
      <c r="K8" s="73" t="s">
        <v>104</v>
      </c>
      <c r="L8" s="56">
        <f>+D8</f>
        <v>2050.8354253847224</v>
      </c>
      <c r="M8" s="56">
        <f t="shared" ref="M8" si="2">+E8</f>
        <v>1899.0890573431159</v>
      </c>
      <c r="N8" s="104">
        <f t="shared" ref="N8" si="3">+F8</f>
        <v>7.9904819342124123E-2</v>
      </c>
      <c r="O8" s="12"/>
    </row>
    <row r="9" spans="2:15" ht="13" thickBot="1" x14ac:dyDescent="0.3">
      <c r="B9" s="10" t="s">
        <v>77</v>
      </c>
      <c r="C9" s="10"/>
      <c r="D9" s="55">
        <f>+'Main KPIs'!D33</f>
        <v>176.9134253847223</v>
      </c>
      <c r="E9" s="55">
        <f>+'Main KPIs'!E33</f>
        <v>156.34005734311569</v>
      </c>
      <c r="F9" s="104">
        <f t="shared" si="0"/>
        <v>0.13159370919542868</v>
      </c>
      <c r="G9" s="12"/>
      <c r="H9" s="72"/>
      <c r="I9" s="12"/>
      <c r="J9" s="118" t="s">
        <v>139</v>
      </c>
      <c r="K9" s="118"/>
      <c r="L9" s="55">
        <f t="shared" ref="L9:L10" si="4">+D9</f>
        <v>176.9134253847223</v>
      </c>
      <c r="M9" s="55">
        <f t="shared" ref="M9:M10" si="5">+E9</f>
        <v>156.34005734311569</v>
      </c>
      <c r="N9" s="104">
        <f t="shared" ref="N9:N10" si="6">+F9</f>
        <v>0.13159370919542868</v>
      </c>
      <c r="O9" s="12"/>
    </row>
    <row r="10" spans="2:15" ht="13" thickBot="1" x14ac:dyDescent="0.3">
      <c r="B10" s="12"/>
      <c r="C10" s="23" t="s">
        <v>7</v>
      </c>
      <c r="D10" s="56">
        <f>+'Main KPIs'!D34</f>
        <v>176.9134253847223</v>
      </c>
      <c r="E10" s="56">
        <f>+'Main KPIs'!E34</f>
        <v>156.34005734311569</v>
      </c>
      <c r="F10" s="104">
        <f t="shared" si="0"/>
        <v>0.13159370919542868</v>
      </c>
      <c r="G10" s="12"/>
      <c r="H10" s="72"/>
      <c r="I10" s="12"/>
      <c r="J10" s="74"/>
      <c r="K10" s="36" t="s">
        <v>104</v>
      </c>
      <c r="L10" s="56">
        <f t="shared" si="4"/>
        <v>176.9134253847223</v>
      </c>
      <c r="M10" s="56">
        <f t="shared" si="5"/>
        <v>156.34005734311569</v>
      </c>
      <c r="N10" s="104">
        <f t="shared" si="6"/>
        <v>0.13159370919542868</v>
      </c>
      <c r="O10" s="12"/>
    </row>
    <row r="11" spans="2:15" x14ac:dyDescent="0.25">
      <c r="B11" s="12"/>
      <c r="C11" s="12"/>
      <c r="D11" s="12"/>
      <c r="E11" s="12"/>
      <c r="F11" s="12"/>
      <c r="G11" s="12"/>
      <c r="H11" s="72"/>
      <c r="I11" s="12"/>
      <c r="J11" s="12"/>
      <c r="K11" s="12"/>
      <c r="L11" s="12"/>
      <c r="M11" s="12"/>
      <c r="N11" s="12"/>
      <c r="O11" s="12"/>
    </row>
  </sheetData>
  <mergeCells count="8">
    <mergeCell ref="J7:K7"/>
    <mergeCell ref="J9:K9"/>
    <mergeCell ref="B5:B6"/>
    <mergeCell ref="F5:F6"/>
    <mergeCell ref="B3:F3"/>
    <mergeCell ref="J3:N3"/>
    <mergeCell ref="J5:J6"/>
    <mergeCell ref="N5:N6"/>
  </mergeCells>
  <pageMargins left="0.7" right="0.7" top="0.75" bottom="0.75" header="0.3" footer="0.3"/>
  <pageSetup scale="99" orientation="portrait" r:id="rId1"/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16"/>
  <sheetViews>
    <sheetView showGridLines="0" tabSelected="1" zoomScaleNormal="100" workbookViewId="0">
      <selection activeCell="E19" sqref="E19"/>
    </sheetView>
  </sheetViews>
  <sheetFormatPr baseColWidth="10" defaultRowHeight="12.5" x14ac:dyDescent="0.25"/>
  <cols>
    <col min="3" max="3" width="31.81640625" customWidth="1"/>
    <col min="7" max="7" width="4.54296875" customWidth="1"/>
    <col min="8" max="8" width="2.453125" style="70" customWidth="1"/>
    <col min="9" max="9" width="3.1796875" customWidth="1"/>
    <col min="11" max="11" width="37.1796875" customWidth="1"/>
  </cols>
  <sheetData>
    <row r="3" spans="2:14" ht="15.5" x14ac:dyDescent="0.25">
      <c r="B3" s="117" t="s">
        <v>90</v>
      </c>
      <c r="C3" s="117"/>
      <c r="D3" s="117"/>
      <c r="E3" s="117"/>
      <c r="F3" s="117"/>
      <c r="J3" s="117" t="s">
        <v>180</v>
      </c>
      <c r="K3" s="117"/>
      <c r="L3" s="117"/>
      <c r="M3" s="117"/>
      <c r="N3" s="117"/>
    </row>
    <row r="5" spans="2:14" ht="16.5" customHeight="1" x14ac:dyDescent="0.25">
      <c r="B5" s="125" t="s">
        <v>0</v>
      </c>
      <c r="C5" s="18"/>
      <c r="D5" s="15" t="s">
        <v>1</v>
      </c>
      <c r="E5" s="15" t="s">
        <v>3</v>
      </c>
      <c r="F5" s="127" t="s">
        <v>5</v>
      </c>
      <c r="J5" s="125" t="s">
        <v>0</v>
      </c>
      <c r="K5" s="18"/>
      <c r="L5" s="1" t="s">
        <v>1</v>
      </c>
      <c r="M5" s="1" t="s">
        <v>3</v>
      </c>
      <c r="N5" s="121" t="s">
        <v>115</v>
      </c>
    </row>
    <row r="6" spans="2:14" ht="13" thickBot="1" x14ac:dyDescent="0.3">
      <c r="B6" s="126"/>
      <c r="C6" s="19"/>
      <c r="D6" s="16" t="s">
        <v>2</v>
      </c>
      <c r="E6" s="16" t="s">
        <v>4</v>
      </c>
      <c r="F6" s="128"/>
      <c r="J6" s="126"/>
      <c r="K6" s="19"/>
      <c r="L6" s="2" t="s">
        <v>2</v>
      </c>
      <c r="M6" s="2" t="s">
        <v>4</v>
      </c>
      <c r="N6" s="122"/>
    </row>
    <row r="7" spans="2:14" ht="13" thickBot="1" x14ac:dyDescent="0.3">
      <c r="B7" s="10" t="s">
        <v>21</v>
      </c>
      <c r="C7" s="10"/>
      <c r="D7" s="57">
        <f>+'Main KPIs'!D15</f>
        <v>1800.0964145092184</v>
      </c>
      <c r="E7" s="57">
        <f>+'Main KPIs'!E15</f>
        <v>1828.9792655630313</v>
      </c>
      <c r="F7" s="104">
        <f t="shared" ref="F7:F10" si="0">+D7/E7-1</f>
        <v>-1.5791787035333904E-2</v>
      </c>
      <c r="G7" s="12"/>
      <c r="H7" s="72"/>
      <c r="I7" s="12"/>
      <c r="J7" s="118" t="s">
        <v>177</v>
      </c>
      <c r="K7" s="118"/>
      <c r="L7" s="55">
        <f>+D7</f>
        <v>1800.0964145092184</v>
      </c>
      <c r="M7" s="55">
        <f t="shared" ref="M7:N10" si="1">+E7</f>
        <v>1828.9792655630313</v>
      </c>
      <c r="N7" s="104">
        <f t="shared" si="1"/>
        <v>-1.5791787035333904E-2</v>
      </c>
    </row>
    <row r="8" spans="2:14" ht="13" thickBot="1" x14ac:dyDescent="0.3">
      <c r="B8" s="12"/>
      <c r="C8" s="23" t="s">
        <v>7</v>
      </c>
      <c r="D8" s="58">
        <f>+'Main KPIs'!D16</f>
        <v>1800.0964145092184</v>
      </c>
      <c r="E8" s="58">
        <f>+'Main KPIs'!E16</f>
        <v>1828.9792655630313</v>
      </c>
      <c r="F8" s="104">
        <f t="shared" si="0"/>
        <v>-1.5791787035333904E-2</v>
      </c>
      <c r="G8" s="12"/>
      <c r="H8" s="72"/>
      <c r="I8" s="12"/>
      <c r="J8" s="35"/>
      <c r="K8" s="73" t="s">
        <v>104</v>
      </c>
      <c r="L8" s="56">
        <f>+D8</f>
        <v>1800.0964145092184</v>
      </c>
      <c r="M8" s="56">
        <f t="shared" si="1"/>
        <v>1828.9792655630313</v>
      </c>
      <c r="N8" s="104">
        <f t="shared" si="1"/>
        <v>-1.5791787035333904E-2</v>
      </c>
    </row>
    <row r="9" spans="2:14" ht="13" thickBot="1" x14ac:dyDescent="0.3">
      <c r="B9" s="10" t="s">
        <v>77</v>
      </c>
      <c r="C9" s="10"/>
      <c r="D9" s="57">
        <f>+'Main KPIs'!D35</f>
        <v>111.32341450921848</v>
      </c>
      <c r="E9" s="57">
        <f>+'Main KPIs'!E35</f>
        <v>105.58926556303128</v>
      </c>
      <c r="F9" s="104">
        <f t="shared" si="0"/>
        <v>5.430617322330189E-2</v>
      </c>
      <c r="G9" s="12"/>
      <c r="H9" s="72"/>
      <c r="I9" s="12"/>
      <c r="J9" s="118" t="s">
        <v>139</v>
      </c>
      <c r="K9" s="118"/>
      <c r="L9" s="55">
        <f t="shared" ref="L9:L10" si="2">+D9</f>
        <v>111.32341450921848</v>
      </c>
      <c r="M9" s="55">
        <f t="shared" si="1"/>
        <v>105.58926556303128</v>
      </c>
      <c r="N9" s="104">
        <f t="shared" si="1"/>
        <v>5.430617322330189E-2</v>
      </c>
    </row>
    <row r="10" spans="2:14" ht="18" customHeight="1" thickBot="1" x14ac:dyDescent="0.3">
      <c r="B10" s="12"/>
      <c r="C10" s="23" t="s">
        <v>7</v>
      </c>
      <c r="D10" s="58">
        <f>+'Main KPIs'!D36</f>
        <v>111.32341450921848</v>
      </c>
      <c r="E10" s="58">
        <f>+'Main KPIs'!E36</f>
        <v>105.58926556303128</v>
      </c>
      <c r="F10" s="104">
        <f t="shared" si="0"/>
        <v>5.430617322330189E-2</v>
      </c>
      <c r="G10" s="12"/>
      <c r="H10" s="72"/>
      <c r="I10" s="12"/>
      <c r="J10" s="74"/>
      <c r="K10" s="36" t="s">
        <v>104</v>
      </c>
      <c r="L10" s="56">
        <f t="shared" si="2"/>
        <v>111.32341450921848</v>
      </c>
      <c r="M10" s="56">
        <f t="shared" si="1"/>
        <v>105.58926556303128</v>
      </c>
      <c r="N10" s="104">
        <f t="shared" si="1"/>
        <v>5.430617322330189E-2</v>
      </c>
    </row>
    <row r="11" spans="2:14" x14ac:dyDescent="0.25">
      <c r="B11" s="12"/>
      <c r="C11" s="12"/>
      <c r="D11" s="75"/>
      <c r="E11" s="75"/>
      <c r="F11" s="12"/>
      <c r="G11" s="12"/>
      <c r="H11" s="72"/>
      <c r="I11" s="12"/>
      <c r="J11" s="12"/>
      <c r="K11" s="12"/>
      <c r="L11" s="75"/>
      <c r="M11" s="75"/>
      <c r="N11" s="12"/>
    </row>
    <row r="12" spans="2:14" x14ac:dyDescent="0.25">
      <c r="B12" s="12"/>
      <c r="C12" s="12"/>
      <c r="D12" s="12"/>
      <c r="E12" s="12"/>
      <c r="F12" s="12"/>
      <c r="G12" s="12"/>
      <c r="H12" s="72"/>
      <c r="I12" s="12"/>
      <c r="J12" s="12"/>
      <c r="K12" s="12"/>
      <c r="L12" s="12"/>
      <c r="M12" s="12"/>
      <c r="N12" s="12"/>
    </row>
    <row r="13" spans="2:14" x14ac:dyDescent="0.25">
      <c r="B13" s="12"/>
      <c r="C13" s="12"/>
      <c r="D13" s="12"/>
      <c r="E13" s="12"/>
      <c r="F13" s="12"/>
      <c r="G13" s="12"/>
      <c r="H13" s="72"/>
      <c r="I13" s="12"/>
      <c r="J13" s="12"/>
      <c r="K13" s="12"/>
      <c r="L13" s="12"/>
      <c r="M13" s="12"/>
      <c r="N13" s="12"/>
    </row>
    <row r="14" spans="2:14" x14ac:dyDescent="0.25">
      <c r="B14" s="12"/>
      <c r="C14" s="12"/>
      <c r="D14" s="12"/>
      <c r="E14" s="12"/>
      <c r="F14" s="12"/>
      <c r="G14" s="12"/>
      <c r="H14" s="72"/>
      <c r="I14" s="12"/>
      <c r="J14" s="12"/>
      <c r="K14" s="12"/>
      <c r="L14" s="12"/>
      <c r="M14" s="12"/>
      <c r="N14" s="12"/>
    </row>
    <row r="15" spans="2:14" x14ac:dyDescent="0.25">
      <c r="B15" s="12"/>
      <c r="C15" s="12"/>
      <c r="D15" s="12"/>
      <c r="E15" s="12"/>
      <c r="F15" s="12"/>
      <c r="G15" s="12"/>
      <c r="H15" s="72"/>
      <c r="I15" s="12"/>
      <c r="J15" s="12"/>
      <c r="K15" s="12"/>
      <c r="L15" s="12"/>
      <c r="M15" s="12"/>
      <c r="N15" s="12"/>
    </row>
    <row r="16" spans="2:14" x14ac:dyDescent="0.25">
      <c r="B16" s="12"/>
      <c r="C16" s="12"/>
      <c r="D16" s="12"/>
      <c r="E16" s="12"/>
      <c r="F16" s="12"/>
      <c r="G16" s="12"/>
      <c r="H16" s="72"/>
      <c r="I16" s="12"/>
      <c r="J16" s="12"/>
      <c r="K16" s="12"/>
      <c r="L16" s="12"/>
      <c r="M16" s="12"/>
      <c r="N16" s="12"/>
    </row>
  </sheetData>
  <mergeCells count="8">
    <mergeCell ref="J7:K7"/>
    <mergeCell ref="J9:K9"/>
    <mergeCell ref="B5:B6"/>
    <mergeCell ref="F5:F6"/>
    <mergeCell ref="B3:F3"/>
    <mergeCell ref="J3:N3"/>
    <mergeCell ref="J5:J6"/>
    <mergeCell ref="N5:N6"/>
  </mergeCells>
  <pageMargins left="0.7" right="0.7" top="0.75" bottom="0.75" header="0.3" footer="0.3"/>
  <pageSetup orientation="portrait" r:id="rId1"/>
  <colBreaks count="1" manualBreakCount="1">
    <brk id="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2:U60"/>
  <sheetViews>
    <sheetView showGridLines="0" topLeftCell="A13" zoomScale="90" zoomScaleNormal="90" workbookViewId="0">
      <selection activeCell="E9" sqref="E9"/>
    </sheetView>
  </sheetViews>
  <sheetFormatPr baseColWidth="10" defaultRowHeight="12.5" x14ac:dyDescent="0.25"/>
  <sheetData>
    <row r="12" spans="2:21" ht="13" thickBot="1" x14ac:dyDescent="0.3"/>
    <row r="13" spans="2:21" x14ac:dyDescent="0.25">
      <c r="B13" s="37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9"/>
    </row>
    <row r="14" spans="2:21" x14ac:dyDescent="0.25">
      <c r="B14" s="40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2"/>
    </row>
    <row r="15" spans="2:21" x14ac:dyDescent="0.25">
      <c r="B15" s="40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2"/>
    </row>
    <row r="16" spans="2:21" x14ac:dyDescent="0.25">
      <c r="B16" s="40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2"/>
    </row>
    <row r="17" spans="2:21" x14ac:dyDescent="0.25">
      <c r="B17" s="40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2"/>
    </row>
    <row r="18" spans="2:21" x14ac:dyDescent="0.25">
      <c r="B18" s="40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2"/>
    </row>
    <row r="19" spans="2:21" x14ac:dyDescent="0.25">
      <c r="B19" s="40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2"/>
    </row>
    <row r="20" spans="2:21" x14ac:dyDescent="0.25">
      <c r="B20" s="40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2"/>
    </row>
    <row r="21" spans="2:21" x14ac:dyDescent="0.25">
      <c r="B21" s="40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2"/>
    </row>
    <row r="22" spans="2:21" x14ac:dyDescent="0.25">
      <c r="B22" s="40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2"/>
    </row>
    <row r="23" spans="2:21" x14ac:dyDescent="0.25">
      <c r="B23" s="40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2"/>
    </row>
    <row r="24" spans="2:21" x14ac:dyDescent="0.25">
      <c r="B24" s="40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2"/>
    </row>
    <row r="25" spans="2:21" x14ac:dyDescent="0.25"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2"/>
    </row>
    <row r="26" spans="2:21" x14ac:dyDescent="0.25">
      <c r="B26" s="40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2"/>
    </row>
    <row r="27" spans="2:21" x14ac:dyDescent="0.25"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2"/>
    </row>
    <row r="28" spans="2:21" x14ac:dyDescent="0.25"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2"/>
    </row>
    <row r="29" spans="2:21" x14ac:dyDescent="0.25">
      <c r="B29" s="40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2"/>
    </row>
    <row r="30" spans="2:21" x14ac:dyDescent="0.25">
      <c r="B30" s="40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2"/>
    </row>
    <row r="31" spans="2:21" x14ac:dyDescent="0.25"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2"/>
    </row>
    <row r="32" spans="2:21" x14ac:dyDescent="0.25">
      <c r="B32" s="40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2"/>
    </row>
    <row r="33" spans="2:21" x14ac:dyDescent="0.25">
      <c r="B33" s="40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2"/>
    </row>
    <row r="34" spans="2:21" x14ac:dyDescent="0.25"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2"/>
    </row>
    <row r="35" spans="2:21" x14ac:dyDescent="0.25">
      <c r="B35" s="40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2"/>
    </row>
    <row r="36" spans="2:21" x14ac:dyDescent="0.25"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2"/>
    </row>
    <row r="37" spans="2:21" x14ac:dyDescent="0.25"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2"/>
    </row>
    <row r="38" spans="2:21" x14ac:dyDescent="0.25"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2"/>
    </row>
    <row r="39" spans="2:21" x14ac:dyDescent="0.25">
      <c r="B39" s="40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2"/>
    </row>
    <row r="40" spans="2:21" x14ac:dyDescent="0.25">
      <c r="B40" s="40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2"/>
    </row>
    <row r="41" spans="2:21" x14ac:dyDescent="0.25">
      <c r="B41" s="40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2"/>
    </row>
    <row r="42" spans="2:21" x14ac:dyDescent="0.25">
      <c r="B42" s="40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2"/>
    </row>
    <row r="43" spans="2:21" x14ac:dyDescent="0.25"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2"/>
    </row>
    <row r="44" spans="2:21" x14ac:dyDescent="0.25">
      <c r="B44" s="40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2"/>
    </row>
    <row r="45" spans="2:21" x14ac:dyDescent="0.25">
      <c r="B45" s="40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2"/>
    </row>
    <row r="46" spans="2:21" x14ac:dyDescent="0.25"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2"/>
    </row>
    <row r="47" spans="2:21" x14ac:dyDescent="0.25">
      <c r="B47" s="40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2"/>
    </row>
    <row r="48" spans="2:21" x14ac:dyDescent="0.25"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2"/>
    </row>
    <row r="49" spans="2:21" x14ac:dyDescent="0.25">
      <c r="B49" s="40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2"/>
    </row>
    <row r="50" spans="2:21" x14ac:dyDescent="0.25">
      <c r="B50" s="40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2"/>
    </row>
    <row r="51" spans="2:21" x14ac:dyDescent="0.25"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2"/>
    </row>
    <row r="52" spans="2:21" x14ac:dyDescent="0.25">
      <c r="B52" s="40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2"/>
    </row>
    <row r="53" spans="2:21" x14ac:dyDescent="0.25"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2"/>
    </row>
    <row r="54" spans="2:21" x14ac:dyDescent="0.25">
      <c r="B54" s="40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2"/>
    </row>
    <row r="55" spans="2:21" x14ac:dyDescent="0.25">
      <c r="B55" s="40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2"/>
    </row>
    <row r="56" spans="2:21" x14ac:dyDescent="0.25"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2"/>
    </row>
    <row r="57" spans="2:21" x14ac:dyDescent="0.25"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2"/>
    </row>
    <row r="58" spans="2:21" x14ac:dyDescent="0.25"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2"/>
    </row>
    <row r="59" spans="2:21" x14ac:dyDescent="0.25"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2"/>
    </row>
    <row r="60" spans="2:21" ht="13" thickBot="1" x14ac:dyDescent="0.3">
      <c r="B60" s="43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5"/>
    </row>
  </sheetData>
  <pageMargins left="0.70866141732283472" right="0.70866141732283472" top="0.74803149606299213" bottom="0.74803149606299213" header="0.31496062992125984" footer="0.31496062992125984"/>
  <pageSetup scale="5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32"/>
  <sheetViews>
    <sheetView showGridLines="0" zoomScaleNormal="100" workbookViewId="0">
      <selection activeCell="E51" sqref="E51"/>
    </sheetView>
  </sheetViews>
  <sheetFormatPr baseColWidth="10" defaultRowHeight="12.5" x14ac:dyDescent="0.25"/>
  <cols>
    <col min="2" max="2" width="45.54296875" bestFit="1" customWidth="1"/>
    <col min="6" max="7" width="3.453125" customWidth="1"/>
    <col min="8" max="8" width="2.453125" style="70" customWidth="1"/>
    <col min="9" max="10" width="3.453125" customWidth="1"/>
    <col min="11" max="11" width="45.54296875" bestFit="1" customWidth="1"/>
  </cols>
  <sheetData>
    <row r="3" spans="2:14" ht="15.5" x14ac:dyDescent="0.25">
      <c r="B3" s="117" t="s">
        <v>91</v>
      </c>
      <c r="C3" s="117"/>
      <c r="D3" s="117"/>
      <c r="E3" s="117"/>
      <c r="K3" s="117" t="s">
        <v>191</v>
      </c>
      <c r="L3" s="117"/>
      <c r="M3" s="117"/>
      <c r="N3" s="117"/>
    </row>
    <row r="4" spans="2:14" x14ac:dyDescent="0.25">
      <c r="C4" s="14"/>
      <c r="D4" s="14"/>
      <c r="E4" s="14"/>
      <c r="L4" s="14"/>
      <c r="M4" s="14"/>
      <c r="N4" s="14"/>
    </row>
    <row r="5" spans="2:14" ht="23.5" thickBot="1" x14ac:dyDescent="0.3">
      <c r="B5" s="76" t="s">
        <v>0</v>
      </c>
      <c r="C5" s="2" t="s">
        <v>22</v>
      </c>
      <c r="D5" s="2" t="s">
        <v>23</v>
      </c>
      <c r="E5" s="2" t="s">
        <v>5</v>
      </c>
      <c r="K5" s="76" t="s">
        <v>0</v>
      </c>
      <c r="L5" s="2" t="s">
        <v>22</v>
      </c>
      <c r="M5" s="2" t="s">
        <v>23</v>
      </c>
      <c r="N5" s="2" t="s">
        <v>115</v>
      </c>
    </row>
    <row r="6" spans="2:14" ht="13" thickBot="1" x14ac:dyDescent="0.3">
      <c r="B6" s="22" t="s">
        <v>21</v>
      </c>
      <c r="C6" s="57">
        <f>5935363/1000</f>
        <v>5935.3630000000003</v>
      </c>
      <c r="D6" s="57">
        <v>5453.77</v>
      </c>
      <c r="E6" s="89">
        <f t="shared" ref="E6:E12" si="0">+C6/D6-1</f>
        <v>8.8304603971197881E-2</v>
      </c>
      <c r="K6" s="22" t="s">
        <v>118</v>
      </c>
      <c r="L6" s="105">
        <f>+C6</f>
        <v>5935.3630000000003</v>
      </c>
      <c r="M6" s="105">
        <f t="shared" ref="M6:N6" si="1">+D6</f>
        <v>5453.77</v>
      </c>
      <c r="N6" s="89">
        <f t="shared" si="1"/>
        <v>8.8304603971197881E-2</v>
      </c>
    </row>
    <row r="7" spans="2:14" ht="13" thickBot="1" x14ac:dyDescent="0.3">
      <c r="B7" s="22" t="s">
        <v>77</v>
      </c>
      <c r="C7" s="57">
        <f>833787/1000</f>
        <v>833.78700000000003</v>
      </c>
      <c r="D7" s="57">
        <v>597.40599999999995</v>
      </c>
      <c r="E7" s="89">
        <f t="shared" si="0"/>
        <v>0.39567898548056113</v>
      </c>
      <c r="K7" s="22" t="s">
        <v>139</v>
      </c>
      <c r="L7" s="105">
        <f t="shared" ref="L7:L27" si="2">+C7</f>
        <v>833.78700000000003</v>
      </c>
      <c r="M7" s="105">
        <f t="shared" ref="M7:M27" si="3">+D7</f>
        <v>597.40599999999995</v>
      </c>
      <c r="N7" s="89">
        <f t="shared" ref="N7:N27" si="4">+E7</f>
        <v>0.39567898548056113</v>
      </c>
    </row>
    <row r="8" spans="2:14" ht="13" thickBot="1" x14ac:dyDescent="0.3">
      <c r="B8" s="23" t="s">
        <v>94</v>
      </c>
      <c r="C8" s="58">
        <f>-570754/1000</f>
        <v>-570.75400000000002</v>
      </c>
      <c r="D8" s="58">
        <v>-380.57400000000001</v>
      </c>
      <c r="E8" s="90">
        <f t="shared" si="0"/>
        <v>0.49971884574353487</v>
      </c>
      <c r="K8" s="23" t="s">
        <v>132</v>
      </c>
      <c r="L8" s="106">
        <f t="shared" si="2"/>
        <v>-570.75400000000002</v>
      </c>
      <c r="M8" s="106">
        <f t="shared" si="3"/>
        <v>-380.57400000000001</v>
      </c>
      <c r="N8" s="90">
        <f t="shared" si="4"/>
        <v>0.49971884574353487</v>
      </c>
    </row>
    <row r="9" spans="2:14" ht="13" thickBot="1" x14ac:dyDescent="0.3">
      <c r="B9" s="23" t="s">
        <v>95</v>
      </c>
      <c r="C9" s="58">
        <f>-33378/1000</f>
        <v>-33.378</v>
      </c>
      <c r="D9" s="58">
        <v>-25.478000000000002</v>
      </c>
      <c r="E9" s="90">
        <f t="shared" si="0"/>
        <v>0.31007143417850691</v>
      </c>
      <c r="K9" s="23" t="s">
        <v>133</v>
      </c>
      <c r="L9" s="106">
        <f t="shared" si="2"/>
        <v>-33.378</v>
      </c>
      <c r="M9" s="106">
        <f t="shared" si="3"/>
        <v>-25.478000000000002</v>
      </c>
      <c r="N9" s="90">
        <f t="shared" si="4"/>
        <v>0.31007143417850691</v>
      </c>
    </row>
    <row r="10" spans="2:14" ht="13" thickBot="1" x14ac:dyDescent="0.3">
      <c r="B10" s="24" t="s">
        <v>96</v>
      </c>
      <c r="C10" s="58">
        <f>-46528/1000</f>
        <v>-46.527999999999999</v>
      </c>
      <c r="D10" s="58">
        <v>-41.981999999999999</v>
      </c>
      <c r="E10" s="90">
        <f t="shared" si="0"/>
        <v>0.10828450288218749</v>
      </c>
      <c r="K10" s="24" t="s">
        <v>134</v>
      </c>
      <c r="L10" s="106">
        <f t="shared" si="2"/>
        <v>-46.527999999999999</v>
      </c>
      <c r="M10" s="106">
        <f t="shared" si="3"/>
        <v>-41.981999999999999</v>
      </c>
      <c r="N10" s="90">
        <f t="shared" si="4"/>
        <v>0.10828450288218749</v>
      </c>
    </row>
    <row r="11" spans="2:14" ht="13" thickBot="1" x14ac:dyDescent="0.3">
      <c r="B11" s="25" t="s">
        <v>97</v>
      </c>
      <c r="C11" s="62">
        <f>+C8+C9+C10</f>
        <v>-650.66000000000008</v>
      </c>
      <c r="D11" s="62">
        <f>+D8+D9+D10</f>
        <v>-448.03399999999999</v>
      </c>
      <c r="E11" s="89">
        <f t="shared" si="0"/>
        <v>0.45225585558238901</v>
      </c>
      <c r="K11" s="25" t="s">
        <v>135</v>
      </c>
      <c r="L11" s="115">
        <f t="shared" si="2"/>
        <v>-650.66000000000008</v>
      </c>
      <c r="M11" s="115">
        <f t="shared" si="3"/>
        <v>-448.03399999999999</v>
      </c>
      <c r="N11" s="89">
        <f t="shared" si="4"/>
        <v>0.45225585558238901</v>
      </c>
    </row>
    <row r="12" spans="2:14" ht="13" thickBot="1" x14ac:dyDescent="0.3">
      <c r="B12" s="22" t="s">
        <v>98</v>
      </c>
      <c r="C12" s="57">
        <f>183127/1000</f>
        <v>183.12700000000001</v>
      </c>
      <c r="D12" s="57">
        <v>149.37200000000001</v>
      </c>
      <c r="E12" s="89">
        <f t="shared" si="0"/>
        <v>0.22597943389658037</v>
      </c>
      <c r="K12" s="22" t="s">
        <v>136</v>
      </c>
      <c r="L12" s="105">
        <f t="shared" si="2"/>
        <v>183.12700000000001</v>
      </c>
      <c r="M12" s="105">
        <f t="shared" si="3"/>
        <v>149.37200000000001</v>
      </c>
      <c r="N12" s="89">
        <f t="shared" si="4"/>
        <v>0.22597943389658037</v>
      </c>
    </row>
    <row r="13" spans="2:14" ht="13" thickBot="1" x14ac:dyDescent="0.3">
      <c r="B13" s="26" t="s">
        <v>99</v>
      </c>
      <c r="C13" s="63">
        <f>+C12/C7</f>
        <v>0.2196328318863211</v>
      </c>
      <c r="D13" s="63">
        <f>+D12/D7</f>
        <v>0.2500343150219449</v>
      </c>
      <c r="E13" s="27" t="s">
        <v>190</v>
      </c>
      <c r="K13" s="26" t="s">
        <v>137</v>
      </c>
      <c r="L13" s="63">
        <f t="shared" si="2"/>
        <v>0.2196328318863211</v>
      </c>
      <c r="M13" s="63">
        <f t="shared" si="3"/>
        <v>0.2500343150219449</v>
      </c>
      <c r="N13" s="27" t="str">
        <f t="shared" si="4"/>
        <v>(300) p.b.</v>
      </c>
    </row>
    <row r="14" spans="2:14" ht="13" thickBot="1" x14ac:dyDescent="0.3">
      <c r="B14" s="23" t="s">
        <v>84</v>
      </c>
      <c r="C14" s="58">
        <v>-12.321999999999999</v>
      </c>
      <c r="D14" s="58">
        <v>-3.0339999999999998</v>
      </c>
      <c r="E14" s="90">
        <f t="shared" ref="E14:E22" si="5">+C14/D14-1</f>
        <v>3.0613052076466714</v>
      </c>
      <c r="K14" s="23" t="s">
        <v>138</v>
      </c>
      <c r="L14" s="106">
        <f t="shared" si="2"/>
        <v>-12.321999999999999</v>
      </c>
      <c r="M14" s="106">
        <f t="shared" si="3"/>
        <v>-3.0339999999999998</v>
      </c>
      <c r="N14" s="90">
        <f t="shared" si="4"/>
        <v>3.0613052076466714</v>
      </c>
    </row>
    <row r="15" spans="2:14" ht="13" thickBot="1" x14ac:dyDescent="0.3">
      <c r="B15" s="23" t="s">
        <v>24</v>
      </c>
      <c r="C15" s="58">
        <v>-26.45</v>
      </c>
      <c r="D15" s="58">
        <v>-26.077999999999999</v>
      </c>
      <c r="E15" s="90">
        <f t="shared" si="5"/>
        <v>1.4264897614847838E-2</v>
      </c>
      <c r="K15" s="23" t="s">
        <v>119</v>
      </c>
      <c r="L15" s="106">
        <f t="shared" si="2"/>
        <v>-26.45</v>
      </c>
      <c r="M15" s="106">
        <f t="shared" si="3"/>
        <v>-26.077999999999999</v>
      </c>
      <c r="N15" s="90">
        <f t="shared" si="4"/>
        <v>1.4264897614847838E-2</v>
      </c>
    </row>
    <row r="16" spans="2:14" ht="13" thickBot="1" x14ac:dyDescent="0.3">
      <c r="B16" s="23" t="s">
        <v>25</v>
      </c>
      <c r="C16" s="58">
        <v>-9.8000000000000004E-2</v>
      </c>
      <c r="D16" s="58">
        <v>5.8339999999999996</v>
      </c>
      <c r="E16" s="90">
        <f t="shared" si="5"/>
        <v>-1.0167980802194034</v>
      </c>
      <c r="K16" s="23" t="s">
        <v>120</v>
      </c>
      <c r="L16" s="106">
        <f t="shared" si="2"/>
        <v>-9.8000000000000004E-2</v>
      </c>
      <c r="M16" s="106">
        <f t="shared" si="3"/>
        <v>5.8339999999999996</v>
      </c>
      <c r="N16" s="90">
        <f t="shared" si="4"/>
        <v>-1.0167980802194034</v>
      </c>
    </row>
    <row r="17" spans="2:14" ht="13" thickBot="1" x14ac:dyDescent="0.3">
      <c r="B17" s="23" t="s">
        <v>26</v>
      </c>
      <c r="C17" s="58">
        <v>1.8360000000000001</v>
      </c>
      <c r="D17" s="58">
        <v>2.2280000000000002</v>
      </c>
      <c r="E17" s="90">
        <f t="shared" si="5"/>
        <v>-0.17594254937163378</v>
      </c>
      <c r="K17" s="23" t="s">
        <v>121</v>
      </c>
      <c r="L17" s="106">
        <f t="shared" si="2"/>
        <v>1.8360000000000001</v>
      </c>
      <c r="M17" s="106">
        <f t="shared" si="3"/>
        <v>2.2280000000000002</v>
      </c>
      <c r="N17" s="90">
        <f t="shared" si="4"/>
        <v>-0.17594254937163378</v>
      </c>
    </row>
    <row r="18" spans="2:14" ht="13" thickBot="1" x14ac:dyDescent="0.3">
      <c r="B18" s="22" t="s">
        <v>27</v>
      </c>
      <c r="C18" s="57">
        <f>146068.067786209/1000</f>
        <v>146.06806778620899</v>
      </c>
      <c r="D18" s="57">
        <v>128.304</v>
      </c>
      <c r="E18" s="89">
        <f t="shared" si="5"/>
        <v>0.13845295381444833</v>
      </c>
      <c r="K18" s="22" t="s">
        <v>122</v>
      </c>
      <c r="L18" s="105">
        <f t="shared" si="2"/>
        <v>146.06806778620899</v>
      </c>
      <c r="M18" s="105">
        <f t="shared" si="3"/>
        <v>128.304</v>
      </c>
      <c r="N18" s="89">
        <f t="shared" si="4"/>
        <v>0.13845295381444833</v>
      </c>
    </row>
    <row r="19" spans="2:14" ht="13" thickBot="1" x14ac:dyDescent="0.3">
      <c r="B19" s="28" t="s">
        <v>28</v>
      </c>
      <c r="C19" s="58">
        <v>29.271999999999998</v>
      </c>
      <c r="D19" s="58">
        <v>8.5505400394297997</v>
      </c>
      <c r="E19" s="90">
        <f t="shared" si="5"/>
        <v>2.4234094998696745</v>
      </c>
      <c r="K19" s="28" t="s">
        <v>123</v>
      </c>
      <c r="L19" s="106">
        <f t="shared" si="2"/>
        <v>29.271999999999998</v>
      </c>
      <c r="M19" s="106">
        <f t="shared" si="3"/>
        <v>8.5505400394297997</v>
      </c>
      <c r="N19" s="90">
        <f t="shared" si="4"/>
        <v>2.4234094998696745</v>
      </c>
    </row>
    <row r="20" spans="2:14" ht="13" thickBot="1" x14ac:dyDescent="0.3">
      <c r="B20" s="23" t="s">
        <v>29</v>
      </c>
      <c r="C20" s="58">
        <v>-3.8239999999999998</v>
      </c>
      <c r="D20" s="58">
        <v>-0.92011617270021751</v>
      </c>
      <c r="E20" s="90">
        <f t="shared" si="5"/>
        <v>3.1559969419708214</v>
      </c>
      <c r="K20" s="23" t="s">
        <v>124</v>
      </c>
      <c r="L20" s="106">
        <f t="shared" si="2"/>
        <v>-3.8239999999999998</v>
      </c>
      <c r="M20" s="106">
        <f t="shared" si="3"/>
        <v>-0.92011617270021751</v>
      </c>
      <c r="N20" s="90">
        <f t="shared" si="4"/>
        <v>3.1559969419708214</v>
      </c>
    </row>
    <row r="21" spans="2:14" ht="13" thickBot="1" x14ac:dyDescent="0.3">
      <c r="B21" s="22" t="s">
        <v>30</v>
      </c>
      <c r="C21" s="57">
        <f>171516.029083892/1000</f>
        <v>171.51602908389199</v>
      </c>
      <c r="D21" s="57">
        <f>+D18+D19+D20</f>
        <v>135.93442386672959</v>
      </c>
      <c r="E21" s="89">
        <f t="shared" si="5"/>
        <v>0.26175566280434381</v>
      </c>
      <c r="K21" s="22" t="s">
        <v>125</v>
      </c>
      <c r="L21" s="105">
        <f t="shared" si="2"/>
        <v>171.51602908389199</v>
      </c>
      <c r="M21" s="105">
        <f t="shared" si="3"/>
        <v>135.93442386672959</v>
      </c>
      <c r="N21" s="89">
        <f t="shared" si="4"/>
        <v>0.26175566280434381</v>
      </c>
    </row>
    <row r="22" spans="2:14" ht="13" thickBot="1" x14ac:dyDescent="0.3">
      <c r="B22" s="23" t="s">
        <v>31</v>
      </c>
      <c r="C22" s="58">
        <f>-43907.4955724466/1000</f>
        <v>-43.907495572446599</v>
      </c>
      <c r="D22" s="58">
        <v>-36.444000000000003</v>
      </c>
      <c r="E22" s="90">
        <f t="shared" si="5"/>
        <v>0.20479353453096794</v>
      </c>
      <c r="K22" s="23" t="s">
        <v>126</v>
      </c>
      <c r="L22" s="106">
        <f t="shared" si="2"/>
        <v>-43.907495572446599</v>
      </c>
      <c r="M22" s="106">
        <f t="shared" si="3"/>
        <v>-36.444000000000003</v>
      </c>
      <c r="N22" s="90">
        <f t="shared" si="4"/>
        <v>0.20479353453096794</v>
      </c>
    </row>
    <row r="23" spans="2:14" ht="13" thickBot="1" x14ac:dyDescent="0.3">
      <c r="B23" s="26" t="s">
        <v>32</v>
      </c>
      <c r="C23" s="63">
        <f>-C22/C21</f>
        <v>0.25599645588209452</v>
      </c>
      <c r="D23" s="63">
        <f>-D22/D21</f>
        <v>0.26809985994224522</v>
      </c>
      <c r="E23" s="27" t="s">
        <v>189</v>
      </c>
      <c r="K23" s="26" t="s">
        <v>127</v>
      </c>
      <c r="L23" s="63">
        <f t="shared" si="2"/>
        <v>0.25599645588209452</v>
      </c>
      <c r="M23" s="63">
        <f t="shared" si="3"/>
        <v>0.26809985994224522</v>
      </c>
      <c r="N23" s="27" t="str">
        <f t="shared" si="4"/>
        <v>(120) p.b.</v>
      </c>
    </row>
    <row r="24" spans="2:14" ht="13" thickBot="1" x14ac:dyDescent="0.3">
      <c r="B24" s="23" t="s">
        <v>33</v>
      </c>
      <c r="C24" s="58">
        <v>0</v>
      </c>
      <c r="D24" s="58">
        <v>-11.473000000000001</v>
      </c>
      <c r="E24" s="90" t="s">
        <v>194</v>
      </c>
      <c r="K24" s="23" t="s">
        <v>128</v>
      </c>
      <c r="L24" s="106">
        <f t="shared" si="2"/>
        <v>0</v>
      </c>
      <c r="M24" s="106">
        <f t="shared" si="3"/>
        <v>-11.473000000000001</v>
      </c>
      <c r="N24" s="90" t="str">
        <f t="shared" si="4"/>
        <v>n.m.</v>
      </c>
    </row>
    <row r="25" spans="2:14" ht="13" thickBot="1" x14ac:dyDescent="0.3">
      <c r="B25" s="23" t="s">
        <v>35</v>
      </c>
      <c r="C25" s="58">
        <v>0</v>
      </c>
      <c r="D25" s="58">
        <v>0</v>
      </c>
      <c r="E25" s="90" t="s">
        <v>34</v>
      </c>
      <c r="K25" s="23" t="s">
        <v>129</v>
      </c>
      <c r="L25" s="106">
        <f t="shared" si="2"/>
        <v>0</v>
      </c>
      <c r="M25" s="106">
        <f t="shared" si="3"/>
        <v>0</v>
      </c>
      <c r="N25" s="90" t="str">
        <f t="shared" si="4"/>
        <v>-</v>
      </c>
    </row>
    <row r="26" spans="2:14" ht="13" thickBot="1" x14ac:dyDescent="0.3">
      <c r="B26" s="23" t="s">
        <v>36</v>
      </c>
      <c r="C26" s="58">
        <v>-1.7649999999999999</v>
      </c>
      <c r="D26" s="58">
        <v>-0.161</v>
      </c>
      <c r="E26" s="90" t="s">
        <v>194</v>
      </c>
      <c r="K26" s="23" t="s">
        <v>130</v>
      </c>
      <c r="L26" s="106">
        <f t="shared" si="2"/>
        <v>-1.7649999999999999</v>
      </c>
      <c r="M26" s="106">
        <f t="shared" si="3"/>
        <v>-0.161</v>
      </c>
      <c r="N26" s="90" t="str">
        <f t="shared" si="4"/>
        <v>n.m.</v>
      </c>
    </row>
    <row r="27" spans="2:14" ht="13" thickBot="1" x14ac:dyDescent="0.3">
      <c r="B27" s="22" t="s">
        <v>37</v>
      </c>
      <c r="C27" s="57">
        <f>125843.950139565/1000</f>
        <v>125.843950139565</v>
      </c>
      <c r="D27" s="57">
        <v>87.855999999999995</v>
      </c>
      <c r="E27" s="89">
        <f>+C27/D27-1</f>
        <v>0.43238879688996779</v>
      </c>
      <c r="K27" s="22" t="s">
        <v>131</v>
      </c>
      <c r="L27" s="105">
        <f t="shared" si="2"/>
        <v>125.843950139565</v>
      </c>
      <c r="M27" s="105">
        <f t="shared" si="3"/>
        <v>87.855999999999995</v>
      </c>
      <c r="N27" s="89">
        <f t="shared" si="4"/>
        <v>0.43238879688996779</v>
      </c>
    </row>
    <row r="28" spans="2:14" x14ac:dyDescent="0.25">
      <c r="B28" s="29"/>
      <c r="C28" s="29"/>
      <c r="D28" s="29"/>
      <c r="E28" s="29"/>
      <c r="L28" s="29"/>
      <c r="M28" s="29"/>
      <c r="N28" s="29"/>
    </row>
    <row r="29" spans="2:14" x14ac:dyDescent="0.25">
      <c r="B29" s="29"/>
      <c r="C29" s="29"/>
      <c r="D29" s="29"/>
      <c r="E29" s="29"/>
      <c r="L29" s="29"/>
      <c r="M29" s="29"/>
      <c r="N29" s="29"/>
    </row>
    <row r="30" spans="2:14" x14ac:dyDescent="0.25">
      <c r="B30" s="9"/>
      <c r="C30" s="29"/>
      <c r="D30" s="29"/>
      <c r="E30" s="29"/>
      <c r="K30" s="9"/>
      <c r="L30" s="29"/>
      <c r="M30" s="29"/>
      <c r="N30" s="29"/>
    </row>
    <row r="31" spans="2:14" x14ac:dyDescent="0.25">
      <c r="B31" s="21"/>
      <c r="C31" s="29"/>
      <c r="D31" s="29"/>
      <c r="E31" s="29"/>
      <c r="K31" s="21"/>
      <c r="L31" s="29"/>
      <c r="M31" s="29"/>
      <c r="N31" s="29"/>
    </row>
    <row r="32" spans="2:14" x14ac:dyDescent="0.25">
      <c r="E32" s="91"/>
    </row>
  </sheetData>
  <mergeCells count="2">
    <mergeCell ref="B3:E3"/>
    <mergeCell ref="K3:N3"/>
  </mergeCells>
  <hyperlinks>
    <hyperlink ref="K7" location="_ftn1" display="_ftn1"/>
  </hyperlinks>
  <pageMargins left="0.7" right="0.7" top="0.75" bottom="0.75" header="0.3" footer="0.3"/>
  <pageSetup scale="94" orientation="portrait" r:id="rId1"/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1"/>
  <sheetViews>
    <sheetView showGridLines="0" zoomScaleNormal="100" workbookViewId="0">
      <selection activeCell="D10" sqref="D10"/>
    </sheetView>
  </sheetViews>
  <sheetFormatPr baseColWidth="10" defaultRowHeight="12.5" x14ac:dyDescent="0.25"/>
  <cols>
    <col min="2" max="2" width="36.54296875" customWidth="1"/>
    <col min="6" max="7" width="3.453125" customWidth="1"/>
    <col min="8" max="8" width="2.453125" style="70" customWidth="1"/>
    <col min="9" max="10" width="3.453125" customWidth="1"/>
    <col min="11" max="11" width="36.54296875" customWidth="1"/>
  </cols>
  <sheetData>
    <row r="3" spans="2:14" ht="15.5" x14ac:dyDescent="0.25">
      <c r="B3" s="117" t="s">
        <v>92</v>
      </c>
      <c r="C3" s="117"/>
      <c r="D3" s="117"/>
      <c r="E3" s="117"/>
      <c r="K3" s="117" t="s">
        <v>192</v>
      </c>
      <c r="L3" s="117"/>
      <c r="M3" s="117"/>
      <c r="N3" s="117"/>
    </row>
    <row r="5" spans="2:14" ht="12.65" customHeight="1" x14ac:dyDescent="0.25">
      <c r="B5" s="129" t="s">
        <v>0</v>
      </c>
      <c r="C5" s="131" t="s">
        <v>22</v>
      </c>
      <c r="D5" s="131" t="s">
        <v>23</v>
      </c>
      <c r="E5" s="32" t="s">
        <v>38</v>
      </c>
      <c r="K5" s="129" t="s">
        <v>0</v>
      </c>
      <c r="L5" s="131" t="s">
        <v>22</v>
      </c>
      <c r="M5" s="131" t="s">
        <v>23</v>
      </c>
      <c r="N5" s="32" t="s">
        <v>176</v>
      </c>
    </row>
    <row r="6" spans="2:14" ht="13" customHeight="1" thickBot="1" x14ac:dyDescent="0.3">
      <c r="B6" s="130"/>
      <c r="C6" s="132"/>
      <c r="D6" s="132"/>
      <c r="E6" s="17" t="s">
        <v>39</v>
      </c>
      <c r="K6" s="130"/>
      <c r="L6" s="132"/>
      <c r="M6" s="132"/>
      <c r="N6" s="33" t="s">
        <v>39</v>
      </c>
    </row>
    <row r="7" spans="2:14" ht="13" thickBot="1" x14ac:dyDescent="0.3">
      <c r="B7" s="6" t="s">
        <v>40</v>
      </c>
      <c r="C7" s="105">
        <v>235.214793200581</v>
      </c>
      <c r="D7" s="105">
        <v>184.79898293825494</v>
      </c>
      <c r="E7" s="109">
        <v>50.415810262326147</v>
      </c>
      <c r="K7" s="6" t="s">
        <v>40</v>
      </c>
      <c r="L7" s="105">
        <f>+C7</f>
        <v>235.214793200581</v>
      </c>
      <c r="M7" s="105">
        <f t="shared" ref="M7:N7" si="0">+D7</f>
        <v>184.79898293825494</v>
      </c>
      <c r="N7" s="109">
        <f t="shared" si="0"/>
        <v>50.415810262326147</v>
      </c>
    </row>
    <row r="8" spans="2:14" ht="13" thickBot="1" x14ac:dyDescent="0.3">
      <c r="B8" s="82" t="s">
        <v>41</v>
      </c>
      <c r="C8" s="106">
        <v>-5.0256026300000096</v>
      </c>
      <c r="D8" s="106">
        <v>-27.832134617548174</v>
      </c>
      <c r="E8" s="106">
        <v>22.806531987548162</v>
      </c>
      <c r="K8" s="82" t="s">
        <v>140</v>
      </c>
      <c r="L8" s="106">
        <f t="shared" ref="L8:L18" si="1">+C8</f>
        <v>-5.0256026300000096</v>
      </c>
      <c r="M8" s="106">
        <f t="shared" ref="M8:M18" si="2">+D8</f>
        <v>-27.832134617548174</v>
      </c>
      <c r="N8" s="106">
        <f t="shared" ref="N8:N18" si="3">+E8</f>
        <v>22.806531987548162</v>
      </c>
    </row>
    <row r="9" spans="2:14" ht="13" thickBot="1" x14ac:dyDescent="0.3">
      <c r="B9" s="82" t="s">
        <v>42</v>
      </c>
      <c r="C9" s="106">
        <v>28.232858360369999</v>
      </c>
      <c r="D9" s="106">
        <v>8.6947788007991331</v>
      </c>
      <c r="E9" s="106">
        <v>19.538079559570875</v>
      </c>
      <c r="K9" s="82" t="s">
        <v>141</v>
      </c>
      <c r="L9" s="106">
        <f t="shared" si="1"/>
        <v>28.232858360369999</v>
      </c>
      <c r="M9" s="106">
        <f t="shared" si="2"/>
        <v>8.6947788007991331</v>
      </c>
      <c r="N9" s="106">
        <f t="shared" si="3"/>
        <v>19.538079559570875</v>
      </c>
    </row>
    <row r="10" spans="2:14" ht="13" thickBot="1" x14ac:dyDescent="0.3">
      <c r="B10" s="82" t="s">
        <v>43</v>
      </c>
      <c r="C10" s="106">
        <v>-49.8736166714341</v>
      </c>
      <c r="D10" s="106">
        <v>-42.053781123130847</v>
      </c>
      <c r="E10" s="106">
        <v>-7.81983554830326</v>
      </c>
      <c r="K10" s="82" t="s">
        <v>142</v>
      </c>
      <c r="L10" s="106">
        <f t="shared" si="1"/>
        <v>-49.8736166714341</v>
      </c>
      <c r="M10" s="106">
        <f t="shared" si="2"/>
        <v>-42.053781123130847</v>
      </c>
      <c r="N10" s="106">
        <f t="shared" si="3"/>
        <v>-7.81983554830326</v>
      </c>
    </row>
    <row r="11" spans="2:14" ht="13" thickBot="1" x14ac:dyDescent="0.3">
      <c r="B11" s="82" t="s">
        <v>44</v>
      </c>
      <c r="C11" s="106">
        <v>-28.022490427352398</v>
      </c>
      <c r="D11" s="106">
        <v>-20.457000000000001</v>
      </c>
      <c r="E11" s="106">
        <v>-7.5654904273524153</v>
      </c>
      <c r="K11" s="82" t="s">
        <v>143</v>
      </c>
      <c r="L11" s="106">
        <f t="shared" si="1"/>
        <v>-28.022490427352398</v>
      </c>
      <c r="M11" s="106">
        <f t="shared" si="2"/>
        <v>-20.457000000000001</v>
      </c>
      <c r="N11" s="106">
        <f t="shared" si="3"/>
        <v>-7.5654904273524153</v>
      </c>
    </row>
    <row r="12" spans="2:14" ht="13" thickBot="1" x14ac:dyDescent="0.3">
      <c r="B12" s="82" t="s">
        <v>45</v>
      </c>
      <c r="C12" s="106">
        <v>-28.151</v>
      </c>
      <c r="D12" s="106">
        <v>-17.106999999999999</v>
      </c>
      <c r="E12" s="106">
        <v>-11.044</v>
      </c>
      <c r="K12" s="82" t="s">
        <v>144</v>
      </c>
      <c r="L12" s="106">
        <f t="shared" si="1"/>
        <v>-28.151</v>
      </c>
      <c r="M12" s="106">
        <f t="shared" si="2"/>
        <v>-17.106999999999999</v>
      </c>
      <c r="N12" s="106">
        <f t="shared" si="3"/>
        <v>-11.044</v>
      </c>
    </row>
    <row r="13" spans="2:14" ht="13" thickBot="1" x14ac:dyDescent="0.3">
      <c r="B13" s="3" t="s">
        <v>46</v>
      </c>
      <c r="C13" s="105">
        <v>152.37494183216455</v>
      </c>
      <c r="D13" s="105">
        <v>86.043845998375048</v>
      </c>
      <c r="E13" s="109">
        <v>66.331095833789504</v>
      </c>
      <c r="K13" s="3" t="s">
        <v>145</v>
      </c>
      <c r="L13" s="105">
        <f t="shared" si="1"/>
        <v>152.37494183216455</v>
      </c>
      <c r="M13" s="105">
        <f t="shared" si="2"/>
        <v>86.043845998375048</v>
      </c>
      <c r="N13" s="109">
        <f t="shared" si="3"/>
        <v>66.331095833789504</v>
      </c>
    </row>
    <row r="14" spans="2:14" ht="13" thickBot="1" x14ac:dyDescent="0.3">
      <c r="B14" s="82" t="s">
        <v>47</v>
      </c>
      <c r="C14" s="106">
        <v>-480.67407688209823</v>
      </c>
      <c r="D14" s="106">
        <v>-46.742467333123784</v>
      </c>
      <c r="E14" s="106">
        <v>-433.93160954897445</v>
      </c>
      <c r="K14" s="82" t="s">
        <v>146</v>
      </c>
      <c r="L14" s="106">
        <f t="shared" si="1"/>
        <v>-480.67407688209823</v>
      </c>
      <c r="M14" s="106">
        <f t="shared" si="2"/>
        <v>-46.742467333123784</v>
      </c>
      <c r="N14" s="106">
        <f t="shared" si="3"/>
        <v>-433.93160954897445</v>
      </c>
    </row>
    <row r="15" spans="2:14" ht="13" thickBot="1" x14ac:dyDescent="0.3">
      <c r="B15" s="82" t="s">
        <v>48</v>
      </c>
      <c r="C15" s="106">
        <v>26.684294453698488</v>
      </c>
      <c r="D15" s="106">
        <v>53.941073356055242</v>
      </c>
      <c r="E15" s="106">
        <v>-27.256778902356753</v>
      </c>
      <c r="K15" s="82" t="s">
        <v>147</v>
      </c>
      <c r="L15" s="106">
        <f t="shared" si="1"/>
        <v>26.684294453698488</v>
      </c>
      <c r="M15" s="106">
        <f t="shared" si="2"/>
        <v>53.941073356055242</v>
      </c>
      <c r="N15" s="106">
        <f t="shared" si="3"/>
        <v>-27.256778902356753</v>
      </c>
    </row>
    <row r="16" spans="2:14" ht="13" thickBot="1" x14ac:dyDescent="0.3">
      <c r="B16" s="82" t="s">
        <v>49</v>
      </c>
      <c r="C16" s="106">
        <v>0.22443421</v>
      </c>
      <c r="D16" s="106">
        <v>13.297355</v>
      </c>
      <c r="E16" s="106">
        <v>-13.07292079</v>
      </c>
      <c r="K16" s="82" t="s">
        <v>148</v>
      </c>
      <c r="L16" s="106">
        <f t="shared" si="1"/>
        <v>0.22443421</v>
      </c>
      <c r="M16" s="106">
        <f t="shared" si="2"/>
        <v>13.297355</v>
      </c>
      <c r="N16" s="106">
        <f t="shared" si="3"/>
        <v>-13.07292079</v>
      </c>
    </row>
    <row r="17" spans="2:14" ht="13" thickBot="1" x14ac:dyDescent="0.3">
      <c r="B17" s="82" t="s">
        <v>50</v>
      </c>
      <c r="C17" s="106">
        <v>-154.02395322787876</v>
      </c>
      <c r="D17" s="106">
        <v>-15.176</v>
      </c>
      <c r="E17" s="106">
        <v>-138.84795322787878</v>
      </c>
      <c r="K17" s="82" t="s">
        <v>149</v>
      </c>
      <c r="L17" s="106">
        <f t="shared" si="1"/>
        <v>-154.02395322787876</v>
      </c>
      <c r="M17" s="106">
        <f t="shared" si="2"/>
        <v>-15.176</v>
      </c>
      <c r="N17" s="106">
        <f t="shared" si="3"/>
        <v>-138.84795322787878</v>
      </c>
    </row>
    <row r="18" spans="2:14" ht="13" thickBot="1" x14ac:dyDescent="0.3">
      <c r="B18" s="3" t="s">
        <v>51</v>
      </c>
      <c r="C18" s="105">
        <v>-455.41435961411389</v>
      </c>
      <c r="D18" s="105">
        <v>91.363807021306499</v>
      </c>
      <c r="E18" s="105">
        <v>-546.77816663542035</v>
      </c>
      <c r="K18" s="3" t="s">
        <v>150</v>
      </c>
      <c r="L18" s="105">
        <f t="shared" si="1"/>
        <v>-455.41435961411389</v>
      </c>
      <c r="M18" s="105">
        <f t="shared" si="2"/>
        <v>91.363807021306499</v>
      </c>
      <c r="N18" s="105">
        <f t="shared" si="3"/>
        <v>-546.77816663542035</v>
      </c>
    </row>
    <row r="19" spans="2:14" ht="15.5" x14ac:dyDescent="0.35">
      <c r="B19" s="83"/>
      <c r="C19" s="107"/>
      <c r="D19" s="30"/>
      <c r="E19" s="110"/>
      <c r="K19" s="83"/>
      <c r="L19" s="30"/>
      <c r="M19" s="30"/>
      <c r="N19" s="34"/>
    </row>
    <row r="20" spans="2:14" x14ac:dyDescent="0.25">
      <c r="C20" s="108"/>
      <c r="E20" s="111"/>
    </row>
    <row r="21" spans="2:14" x14ac:dyDescent="0.25">
      <c r="C21" s="108"/>
      <c r="E21" s="112"/>
    </row>
  </sheetData>
  <mergeCells count="8">
    <mergeCell ref="B5:B6"/>
    <mergeCell ref="C5:C6"/>
    <mergeCell ref="D5:D6"/>
    <mergeCell ref="B3:E3"/>
    <mergeCell ref="K3:N3"/>
    <mergeCell ref="K5:K6"/>
    <mergeCell ref="L5:L6"/>
    <mergeCell ref="M5:M6"/>
  </mergeCells>
  <pageMargins left="0.7" right="0.7" top="0.75" bottom="0.75" header="0.3" footer="0.3"/>
  <pageSetup orientation="portrait" r:id="rId1"/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25"/>
  <sheetViews>
    <sheetView showGridLines="0" zoomScaleNormal="100" workbookViewId="0">
      <selection activeCell="D5" sqref="D5:D6"/>
    </sheetView>
  </sheetViews>
  <sheetFormatPr baseColWidth="10" defaultRowHeight="12.5" x14ac:dyDescent="0.25"/>
  <cols>
    <col min="2" max="2" width="51.81640625" customWidth="1"/>
    <col min="5" max="6" width="3.453125" customWidth="1"/>
    <col min="7" max="7" width="2.453125" style="70" customWidth="1"/>
    <col min="8" max="9" width="3.453125" customWidth="1"/>
    <col min="10" max="10" width="46.7265625" customWidth="1"/>
  </cols>
  <sheetData>
    <row r="3" spans="2:12" ht="15.5" x14ac:dyDescent="0.25">
      <c r="B3" s="117" t="s">
        <v>93</v>
      </c>
      <c r="C3" s="117"/>
      <c r="D3" s="117"/>
      <c r="J3" s="117" t="s">
        <v>103</v>
      </c>
      <c r="K3" s="117"/>
      <c r="L3" s="117"/>
    </row>
    <row r="5" spans="2:12" x14ac:dyDescent="0.25">
      <c r="B5" s="125" t="s">
        <v>0</v>
      </c>
      <c r="C5" s="133">
        <v>45016</v>
      </c>
      <c r="D5" s="133">
        <v>44834</v>
      </c>
      <c r="J5" s="125" t="s">
        <v>0</v>
      </c>
      <c r="K5" s="133">
        <v>45016</v>
      </c>
      <c r="L5" s="133">
        <v>44834</v>
      </c>
    </row>
    <row r="6" spans="2:12" ht="13" thickBot="1" x14ac:dyDescent="0.3">
      <c r="B6" s="126"/>
      <c r="C6" s="134">
        <v>2023</v>
      </c>
      <c r="D6" s="134"/>
      <c r="J6" s="126"/>
      <c r="K6" s="134">
        <v>2023</v>
      </c>
      <c r="L6" s="134"/>
    </row>
    <row r="7" spans="2:12" ht="13" thickBot="1" x14ac:dyDescent="0.3">
      <c r="B7" s="84" t="s">
        <v>52</v>
      </c>
      <c r="C7" s="59">
        <v>457.79199999999997</v>
      </c>
      <c r="D7" s="59">
        <v>322.10000000000002</v>
      </c>
      <c r="J7" s="84" t="s">
        <v>151</v>
      </c>
      <c r="K7" s="59">
        <f>+C7</f>
        <v>457.79199999999997</v>
      </c>
      <c r="L7" s="59">
        <f>+D7</f>
        <v>322.10000000000002</v>
      </c>
    </row>
    <row r="8" spans="2:12" ht="13" thickBot="1" x14ac:dyDescent="0.3">
      <c r="B8" s="81" t="s">
        <v>53</v>
      </c>
      <c r="C8" s="59">
        <v>25.018999999999998</v>
      </c>
      <c r="D8" s="59">
        <v>21</v>
      </c>
      <c r="J8" s="81" t="s">
        <v>152</v>
      </c>
      <c r="K8" s="59">
        <f t="shared" ref="K8:K25" si="0">+C8</f>
        <v>25.018999999999998</v>
      </c>
      <c r="L8" s="59">
        <f t="shared" ref="L8:L25" si="1">+D8</f>
        <v>21</v>
      </c>
    </row>
    <row r="9" spans="2:12" ht="13" thickBot="1" x14ac:dyDescent="0.3">
      <c r="B9" s="81" t="s">
        <v>54</v>
      </c>
      <c r="C9" s="59">
        <v>1047.8820000000001</v>
      </c>
      <c r="D9" s="59">
        <v>932.4</v>
      </c>
      <c r="J9" s="81" t="s">
        <v>153</v>
      </c>
      <c r="K9" s="59">
        <f t="shared" si="0"/>
        <v>1047.8820000000001</v>
      </c>
      <c r="L9" s="59">
        <f t="shared" si="1"/>
        <v>932.4</v>
      </c>
    </row>
    <row r="10" spans="2:12" ht="13" thickBot="1" x14ac:dyDescent="0.3">
      <c r="B10" s="81" t="s">
        <v>55</v>
      </c>
      <c r="C10" s="59">
        <v>286.48099999999999</v>
      </c>
      <c r="D10" s="59">
        <v>312.8</v>
      </c>
      <c r="J10" s="81" t="s">
        <v>154</v>
      </c>
      <c r="K10" s="59">
        <f t="shared" si="0"/>
        <v>286.48099999999999</v>
      </c>
      <c r="L10" s="59">
        <f t="shared" si="1"/>
        <v>312.8</v>
      </c>
    </row>
    <row r="11" spans="2:12" ht="13" thickBot="1" x14ac:dyDescent="0.3">
      <c r="B11" s="81" t="s">
        <v>56</v>
      </c>
      <c r="C11" s="59">
        <v>10.81</v>
      </c>
      <c r="D11" s="59">
        <v>11.1</v>
      </c>
      <c r="J11" s="81" t="s">
        <v>155</v>
      </c>
      <c r="K11" s="59">
        <f t="shared" si="0"/>
        <v>10.81</v>
      </c>
      <c r="L11" s="59">
        <f t="shared" si="1"/>
        <v>11.1</v>
      </c>
    </row>
    <row r="12" spans="2:12" ht="13" thickBot="1" x14ac:dyDescent="0.3">
      <c r="B12" s="81" t="s">
        <v>57</v>
      </c>
      <c r="C12" s="59">
        <v>1653.174</v>
      </c>
      <c r="D12" s="59">
        <v>1529.2</v>
      </c>
      <c r="J12" s="81" t="s">
        <v>156</v>
      </c>
      <c r="K12" s="59">
        <f t="shared" si="0"/>
        <v>1653.174</v>
      </c>
      <c r="L12" s="59">
        <f t="shared" si="1"/>
        <v>1529.2</v>
      </c>
    </row>
    <row r="13" spans="2:12" ht="13" thickBot="1" x14ac:dyDescent="0.3">
      <c r="B13" s="81" t="s">
        <v>58</v>
      </c>
      <c r="C13" s="59">
        <v>2062.6039999999998</v>
      </c>
      <c r="D13" s="59">
        <v>1916.9</v>
      </c>
      <c r="J13" s="81" t="s">
        <v>157</v>
      </c>
      <c r="K13" s="59">
        <f t="shared" si="0"/>
        <v>2062.6039999999998</v>
      </c>
      <c r="L13" s="59">
        <f t="shared" si="1"/>
        <v>1916.9</v>
      </c>
    </row>
    <row r="14" spans="2:12" ht="13" thickBot="1" x14ac:dyDescent="0.3">
      <c r="B14" s="81" t="s">
        <v>59</v>
      </c>
      <c r="C14" s="59">
        <v>2068.25</v>
      </c>
      <c r="D14" s="59">
        <v>2648.3</v>
      </c>
      <c r="J14" s="81" t="s">
        <v>158</v>
      </c>
      <c r="K14" s="59">
        <f t="shared" si="0"/>
        <v>2068.25</v>
      </c>
      <c r="L14" s="59">
        <f t="shared" si="1"/>
        <v>2648.3</v>
      </c>
    </row>
    <row r="15" spans="2:12" ht="13" thickBot="1" x14ac:dyDescent="0.3">
      <c r="B15" s="81" t="s">
        <v>60</v>
      </c>
      <c r="C15" s="59">
        <v>0.29699999999999999</v>
      </c>
      <c r="D15" s="59">
        <v>0.3</v>
      </c>
      <c r="J15" s="81" t="s">
        <v>159</v>
      </c>
      <c r="K15" s="59">
        <f t="shared" si="0"/>
        <v>0.29699999999999999</v>
      </c>
      <c r="L15" s="59">
        <f t="shared" si="1"/>
        <v>0.3</v>
      </c>
    </row>
    <row r="16" spans="2:12" ht="13" thickBot="1" x14ac:dyDescent="0.3">
      <c r="B16" s="80" t="s">
        <v>61</v>
      </c>
      <c r="C16" s="60">
        <v>7612.3089999999993</v>
      </c>
      <c r="D16" s="60">
        <v>7694</v>
      </c>
      <c r="J16" s="80" t="s">
        <v>160</v>
      </c>
      <c r="K16" s="60">
        <f t="shared" si="0"/>
        <v>7612.3089999999993</v>
      </c>
      <c r="L16" s="60">
        <f t="shared" si="1"/>
        <v>7694</v>
      </c>
    </row>
    <row r="17" spans="2:12" ht="13" thickBot="1" x14ac:dyDescent="0.3">
      <c r="B17" s="81" t="s">
        <v>62</v>
      </c>
      <c r="C17" s="59">
        <v>513.52299999999991</v>
      </c>
      <c r="D17" s="59">
        <v>562</v>
      </c>
      <c r="J17" s="81" t="s">
        <v>161</v>
      </c>
      <c r="K17" s="59">
        <f t="shared" si="0"/>
        <v>513.52299999999991</v>
      </c>
      <c r="L17" s="59">
        <f t="shared" si="1"/>
        <v>562</v>
      </c>
    </row>
    <row r="18" spans="2:12" ht="13" thickBot="1" x14ac:dyDescent="0.3">
      <c r="B18" s="81" t="s">
        <v>63</v>
      </c>
      <c r="C18" s="59">
        <v>6.484</v>
      </c>
      <c r="D18" s="59">
        <v>4.7</v>
      </c>
      <c r="J18" s="81" t="s">
        <v>162</v>
      </c>
      <c r="K18" s="59">
        <f t="shared" si="0"/>
        <v>6.484</v>
      </c>
      <c r="L18" s="59">
        <f t="shared" si="1"/>
        <v>4.7</v>
      </c>
    </row>
    <row r="19" spans="2:12" ht="13" thickBot="1" x14ac:dyDescent="0.3">
      <c r="B19" s="81" t="s">
        <v>64</v>
      </c>
      <c r="C19" s="59">
        <v>291.834</v>
      </c>
      <c r="D19" s="59">
        <v>132.80000000000001</v>
      </c>
      <c r="J19" s="81" t="s">
        <v>163</v>
      </c>
      <c r="K19" s="59">
        <f t="shared" si="0"/>
        <v>291.834</v>
      </c>
      <c r="L19" s="59">
        <f t="shared" si="1"/>
        <v>132.80000000000001</v>
      </c>
    </row>
    <row r="20" spans="2:12" ht="13" thickBot="1" x14ac:dyDescent="0.3">
      <c r="B20" s="81" t="s">
        <v>65</v>
      </c>
      <c r="C20" s="59">
        <v>226.453</v>
      </c>
      <c r="D20" s="59">
        <v>231.7</v>
      </c>
      <c r="J20" s="81" t="s">
        <v>164</v>
      </c>
      <c r="K20" s="59">
        <f t="shared" si="0"/>
        <v>226.453</v>
      </c>
      <c r="L20" s="59">
        <f t="shared" si="1"/>
        <v>231.7</v>
      </c>
    </row>
    <row r="21" spans="2:12" ht="13" thickBot="1" x14ac:dyDescent="0.3">
      <c r="B21" s="81" t="s">
        <v>66</v>
      </c>
      <c r="C21" s="59">
        <v>67.072000000000003</v>
      </c>
      <c r="D21" s="59">
        <v>40.799999999999997</v>
      </c>
      <c r="J21" s="81" t="s">
        <v>165</v>
      </c>
      <c r="K21" s="59">
        <f t="shared" si="0"/>
        <v>67.072000000000003</v>
      </c>
      <c r="L21" s="59">
        <f t="shared" si="1"/>
        <v>40.799999999999997</v>
      </c>
    </row>
    <row r="22" spans="2:12" ht="13" thickBot="1" x14ac:dyDescent="0.3">
      <c r="B22" s="81" t="s">
        <v>67</v>
      </c>
      <c r="C22" s="59">
        <v>15.112</v>
      </c>
      <c r="D22" s="59">
        <v>6.7</v>
      </c>
      <c r="J22" s="81" t="s">
        <v>166</v>
      </c>
      <c r="K22" s="59">
        <f t="shared" si="0"/>
        <v>15.112</v>
      </c>
      <c r="L22" s="59">
        <f t="shared" si="1"/>
        <v>6.7</v>
      </c>
    </row>
    <row r="23" spans="2:12" ht="13" thickBot="1" x14ac:dyDescent="0.3">
      <c r="B23" s="81" t="s">
        <v>68</v>
      </c>
      <c r="C23" s="59">
        <v>6491.8310000000001</v>
      </c>
      <c r="D23" s="59">
        <v>6715.3</v>
      </c>
      <c r="J23" s="81" t="s">
        <v>167</v>
      </c>
      <c r="K23" s="59">
        <f t="shared" si="0"/>
        <v>6491.8310000000001</v>
      </c>
      <c r="L23" s="59">
        <f t="shared" si="1"/>
        <v>6715.3</v>
      </c>
    </row>
    <row r="24" spans="2:12" ht="13" thickBot="1" x14ac:dyDescent="0.3">
      <c r="B24" s="85" t="s">
        <v>69</v>
      </c>
      <c r="C24" s="61">
        <v>0</v>
      </c>
      <c r="D24" s="61">
        <v>0</v>
      </c>
      <c r="J24" s="85" t="s">
        <v>168</v>
      </c>
      <c r="K24" s="61">
        <f t="shared" si="0"/>
        <v>0</v>
      </c>
      <c r="L24" s="61">
        <f t="shared" si="1"/>
        <v>0</v>
      </c>
    </row>
    <row r="25" spans="2:12" ht="13" thickBot="1" x14ac:dyDescent="0.3">
      <c r="B25" s="80" t="s">
        <v>70</v>
      </c>
      <c r="C25" s="60">
        <v>7612.3090000000002</v>
      </c>
      <c r="D25" s="60">
        <v>7694</v>
      </c>
      <c r="J25" s="80" t="s">
        <v>169</v>
      </c>
      <c r="K25" s="60">
        <f t="shared" si="0"/>
        <v>7612.3090000000002</v>
      </c>
      <c r="L25" s="60">
        <f t="shared" si="1"/>
        <v>7694</v>
      </c>
    </row>
  </sheetData>
  <mergeCells count="8">
    <mergeCell ref="B5:B6"/>
    <mergeCell ref="D5:D6"/>
    <mergeCell ref="B3:D3"/>
    <mergeCell ref="J3:L3"/>
    <mergeCell ref="J5:J6"/>
    <mergeCell ref="L5:L6"/>
    <mergeCell ref="C5:C6"/>
    <mergeCell ref="K5:K6"/>
  </mergeCells>
  <pageMargins left="0.7" right="0.7" top="0.75" bottom="0.75" header="0.3" footer="0.3"/>
  <pageSetup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5</vt:i4>
      </vt:variant>
    </vt:vector>
  </HeadingPairs>
  <TitlesOfParts>
    <vt:vector size="15" baseType="lpstr">
      <vt:lpstr>Portrait</vt:lpstr>
      <vt:lpstr>Main KPIs</vt:lpstr>
      <vt:lpstr>Iberia</vt:lpstr>
      <vt:lpstr>Italy</vt:lpstr>
      <vt:lpstr>France</vt:lpstr>
      <vt:lpstr>Appendix</vt:lpstr>
      <vt:lpstr>P&amp;L</vt:lpstr>
      <vt:lpstr>CF</vt:lpstr>
      <vt:lpstr>BS</vt:lpstr>
      <vt:lpstr>APM</vt:lpstr>
      <vt:lpstr>'Main KPIs'!_ftn1</vt:lpstr>
      <vt:lpstr>'Main KPIs'!_ftnref1</vt:lpstr>
      <vt:lpstr>Appendix!Área_de_impresión</vt:lpstr>
      <vt:lpstr>'Main KPIs'!Área_de_impresión</vt:lpstr>
      <vt:lpstr>Portrait!Área_de_impresión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TROYA SMITH</dc:creator>
  <cp:lastModifiedBy>Elena SOBIER ZARZA</cp:lastModifiedBy>
  <cp:lastPrinted>2023-04-13T08:16:11Z</cp:lastPrinted>
  <dcterms:created xsi:type="dcterms:W3CDTF">2023-04-11T07:58:29Z</dcterms:created>
  <dcterms:modified xsi:type="dcterms:W3CDTF">2023-05-08T06:18:13Z</dcterms:modified>
</cp:coreProperties>
</file>