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NUNCIO RESULTADOS-FY2024\FY-2024\DOCUMENTOS A PUBLICAR\"/>
    </mc:Choice>
  </mc:AlternateContent>
  <xr:revisionPtr revIDLastSave="0" documentId="13_ncr:1_{AB4CC486-BC93-416A-91D0-E30B2FEC77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rtrait" sheetId="10" r:id="rId1"/>
    <sheet name="Main KPIs" sheetId="1" r:id="rId2"/>
    <sheet name="Iberia" sheetId="2" r:id="rId3"/>
    <sheet name="Italy" sheetId="3" r:id="rId4"/>
    <sheet name="France" sheetId="4" r:id="rId5"/>
    <sheet name="Appendix" sheetId="11" r:id="rId6"/>
    <sheet name="P&amp;L" sheetId="6" r:id="rId7"/>
    <sheet name="CF" sheetId="7" r:id="rId8"/>
    <sheet name="BS " sheetId="12" r:id="rId9"/>
    <sheet name="APM" sheetId="9" r:id="rId10"/>
    <sheet name="PPA Amortization" sheetId="13" r:id="rId11"/>
  </sheets>
  <definedNames>
    <definedName name="_ftn1" localSheetId="1">'Main KPIs'!$B$26</definedName>
    <definedName name="_ftnref1" localSheetId="1">'Main KPIs'!$B$23</definedName>
    <definedName name="_xlnm.Print_Area" localSheetId="5">Appendix!$B$13:$U$60</definedName>
    <definedName name="_xlnm.Print_Area" localSheetId="1">'Main KPIs'!$B$1:$P$55</definedName>
    <definedName name="_xlnm.Print_Area" localSheetId="0">Portrait!$B$13:$U$60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D17" i="9"/>
  <c r="D18" i="9"/>
  <c r="D19" i="9"/>
  <c r="D20" i="9"/>
  <c r="D21" i="9"/>
  <c r="C21" i="9"/>
  <c r="C19" i="9"/>
  <c r="C20" i="9"/>
  <c r="C18" i="9"/>
  <c r="C17" i="9"/>
  <c r="C16" i="9"/>
  <c r="D7" i="9"/>
  <c r="D8" i="9"/>
  <c r="D9" i="9"/>
  <c r="C8" i="9"/>
  <c r="C9" i="9"/>
  <c r="C7" i="9"/>
  <c r="E51" i="1" l="1"/>
  <c r="E52" i="1"/>
  <c r="E53" i="1"/>
  <c r="E54" i="1"/>
  <c r="E55" i="1"/>
  <c r="D55" i="1"/>
  <c r="D54" i="1"/>
  <c r="D53" i="1"/>
  <c r="D52" i="1"/>
  <c r="D51" i="1"/>
  <c r="E17" i="7" l="1"/>
  <c r="E16" i="7"/>
  <c r="E15" i="7"/>
  <c r="E14" i="7"/>
  <c r="E18" i="7"/>
  <c r="E9" i="7"/>
  <c r="E10" i="7"/>
  <c r="E11" i="7"/>
  <c r="E12" i="7"/>
  <c r="E8" i="7"/>
  <c r="E13" i="7"/>
  <c r="E7" i="7" l="1"/>
  <c r="E39" i="9"/>
  <c r="F39" i="9" s="1"/>
  <c r="E40" i="9"/>
  <c r="F40" i="9" s="1"/>
  <c r="E41" i="9"/>
  <c r="F41" i="9" s="1"/>
  <c r="E38" i="9"/>
  <c r="O38" i="9" s="1"/>
  <c r="F55" i="1"/>
  <c r="G55" i="1" s="1"/>
  <c r="F54" i="1"/>
  <c r="G54" i="1" s="1"/>
  <c r="F53" i="1"/>
  <c r="O53" i="1" s="1"/>
  <c r="F52" i="1"/>
  <c r="O52" i="1" s="1"/>
  <c r="F51" i="1"/>
  <c r="O51" i="1" s="1"/>
  <c r="F50" i="1"/>
  <c r="O50" i="1" s="1"/>
  <c r="F49" i="1"/>
  <c r="G49" i="1" s="1"/>
  <c r="F48" i="1"/>
  <c r="G48" i="1" s="1"/>
  <c r="F47" i="1"/>
  <c r="O47" i="1" s="1"/>
  <c r="F28" i="1"/>
  <c r="G28" i="1" s="1"/>
  <c r="F14" i="2" s="1"/>
  <c r="F29" i="1"/>
  <c r="O29" i="1" s="1"/>
  <c r="F30" i="1"/>
  <c r="O30" i="1" s="1"/>
  <c r="F31" i="1"/>
  <c r="O31" i="1" s="1"/>
  <c r="F32" i="1"/>
  <c r="G32" i="1" s="1"/>
  <c r="F18" i="2" s="1"/>
  <c r="F33" i="1"/>
  <c r="G33" i="1" s="1"/>
  <c r="F9" i="3" s="1"/>
  <c r="F34" i="1"/>
  <c r="G34" i="1" s="1"/>
  <c r="F10" i="3" s="1"/>
  <c r="F35" i="1"/>
  <c r="O35" i="1" s="1"/>
  <c r="F36" i="1"/>
  <c r="G36" i="1" s="1"/>
  <c r="F10" i="4" s="1"/>
  <c r="F37" i="1"/>
  <c r="O37" i="1" s="1"/>
  <c r="F38" i="1"/>
  <c r="O38" i="1" s="1"/>
  <c r="F27" i="1"/>
  <c r="G27" i="1" s="1"/>
  <c r="F13" i="2" s="1"/>
  <c r="F9" i="1"/>
  <c r="O9" i="1" s="1"/>
  <c r="F10" i="1"/>
  <c r="O10" i="1" s="1"/>
  <c r="F11" i="1"/>
  <c r="G11" i="1" s="1"/>
  <c r="F11" i="2" s="1"/>
  <c r="F12" i="1"/>
  <c r="O12" i="1" s="1"/>
  <c r="F13" i="1"/>
  <c r="G13" i="1" s="1"/>
  <c r="F7" i="3" s="1"/>
  <c r="F14" i="1"/>
  <c r="G14" i="1" s="1"/>
  <c r="F8" i="3" s="1"/>
  <c r="F15" i="1"/>
  <c r="G15" i="1" s="1"/>
  <c r="F7" i="4" s="1"/>
  <c r="F16" i="1"/>
  <c r="G16" i="1" s="1"/>
  <c r="F8" i="4" s="1"/>
  <c r="F17" i="1"/>
  <c r="O17" i="1" s="1"/>
  <c r="F18" i="1"/>
  <c r="O18" i="1" s="1"/>
  <c r="F8" i="1"/>
  <c r="O8" i="1" s="1"/>
  <c r="F7" i="1"/>
  <c r="O7" i="1" s="1"/>
  <c r="E7" i="6"/>
  <c r="O7" i="6" s="1"/>
  <c r="E8" i="6"/>
  <c r="O8" i="6" s="1"/>
  <c r="E9" i="6"/>
  <c r="O9" i="6" s="1"/>
  <c r="E19" i="6"/>
  <c r="O19" i="6" s="1"/>
  <c r="E20" i="6"/>
  <c r="F20" i="6" s="1"/>
  <c r="E21" i="6"/>
  <c r="F21" i="6" s="1"/>
  <c r="E22" i="6"/>
  <c r="O22" i="6" s="1"/>
  <c r="E23" i="6"/>
  <c r="O23" i="6" s="1"/>
  <c r="O24" i="6"/>
  <c r="O25" i="6"/>
  <c r="E26" i="6"/>
  <c r="O26" i="6" s="1"/>
  <c r="E27" i="6"/>
  <c r="O27" i="6" s="1"/>
  <c r="E6" i="6"/>
  <c r="F6" i="6" s="1"/>
  <c r="F27" i="6" l="1"/>
  <c r="O28" i="1"/>
  <c r="F8" i="6"/>
  <c r="O55" i="1"/>
  <c r="O27" i="1"/>
  <c r="G29" i="1"/>
  <c r="F15" i="2" s="1"/>
  <c r="O36" i="1"/>
  <c r="O16" i="1"/>
  <c r="G37" i="1"/>
  <c r="O49" i="1"/>
  <c r="O48" i="1"/>
  <c r="G47" i="1"/>
  <c r="O21" i="6"/>
  <c r="G50" i="1"/>
  <c r="O14" i="1"/>
  <c r="F9" i="6"/>
  <c r="O11" i="1"/>
  <c r="O13" i="1"/>
  <c r="F38" i="9"/>
  <c r="G7" i="1"/>
  <c r="F7" i="2" s="1"/>
  <c r="G12" i="1"/>
  <c r="F12" i="2" s="1"/>
  <c r="G35" i="1"/>
  <c r="F9" i="4" s="1"/>
  <c r="O6" i="6"/>
  <c r="G51" i="1"/>
  <c r="G52" i="1"/>
  <c r="F7" i="6"/>
  <c r="G17" i="1"/>
  <c r="G9" i="1"/>
  <c r="F9" i="2" s="1"/>
  <c r="G30" i="1"/>
  <c r="F16" i="2" s="1"/>
  <c r="G38" i="1"/>
  <c r="G53" i="1"/>
  <c r="O33" i="1"/>
  <c r="O54" i="1"/>
  <c r="F19" i="6"/>
  <c r="O15" i="1"/>
  <c r="G31" i="1"/>
  <c r="F17" i="2" s="1"/>
  <c r="O32" i="1"/>
  <c r="G18" i="1"/>
  <c r="G10" i="1"/>
  <c r="F10" i="2" s="1"/>
  <c r="O20" i="6"/>
  <c r="G8" i="1"/>
  <c r="F8" i="2" s="1"/>
  <c r="O34" i="1"/>
  <c r="F22" i="6"/>
  <c r="O41" i="9"/>
  <c r="O40" i="9"/>
  <c r="O39" i="9"/>
  <c r="L7" i="7"/>
  <c r="M7" i="7"/>
  <c r="N7" i="7"/>
  <c r="N8" i="7"/>
  <c r="L8" i="7"/>
  <c r="M8" i="7"/>
  <c r="L9" i="7"/>
  <c r="M9" i="7"/>
  <c r="N9" i="7"/>
  <c r="E31" i="9" l="1"/>
  <c r="E10" i="6" l="1"/>
  <c r="O10" i="6" s="1"/>
  <c r="M41" i="9"/>
  <c r="M40" i="9"/>
  <c r="M39" i="9"/>
  <c r="M38" i="9"/>
  <c r="N41" i="9"/>
  <c r="N40" i="9"/>
  <c r="N39" i="9"/>
  <c r="N38" i="9"/>
  <c r="P41" i="9"/>
  <c r="P40" i="9"/>
  <c r="P39" i="9"/>
  <c r="P38" i="9"/>
  <c r="F10" i="6" l="1"/>
  <c r="O31" i="9"/>
  <c r="E17" i="9"/>
  <c r="O17" i="9" s="1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K8" i="12"/>
  <c r="L7" i="12"/>
  <c r="K7" i="12"/>
  <c r="M18" i="7"/>
  <c r="L18" i="7"/>
  <c r="N18" i="7"/>
  <c r="M17" i="7"/>
  <c r="L17" i="7"/>
  <c r="N17" i="7"/>
  <c r="M16" i="7"/>
  <c r="L16" i="7"/>
  <c r="N16" i="7"/>
  <c r="M15" i="7"/>
  <c r="L15" i="7"/>
  <c r="N15" i="7"/>
  <c r="M14" i="7"/>
  <c r="L14" i="7"/>
  <c r="N14" i="7"/>
  <c r="M13" i="7"/>
  <c r="L13" i="7"/>
  <c r="N13" i="7"/>
  <c r="M12" i="7"/>
  <c r="L12" i="7"/>
  <c r="N12" i="7"/>
  <c r="M11" i="7"/>
  <c r="L11" i="7"/>
  <c r="N11" i="7"/>
  <c r="M10" i="7"/>
  <c r="L10" i="7"/>
  <c r="N10" i="7"/>
  <c r="N27" i="6"/>
  <c r="M27" i="6"/>
  <c r="P27" i="6"/>
  <c r="P26" i="6"/>
  <c r="N26" i="6"/>
  <c r="M26" i="6"/>
  <c r="P25" i="6"/>
  <c r="N25" i="6"/>
  <c r="M25" i="6"/>
  <c r="P24" i="6"/>
  <c r="N24" i="6"/>
  <c r="M24" i="6"/>
  <c r="N23" i="6"/>
  <c r="M23" i="6"/>
  <c r="N22" i="6"/>
  <c r="M22" i="6"/>
  <c r="P22" i="6"/>
  <c r="N21" i="6"/>
  <c r="M21" i="6"/>
  <c r="P21" i="6"/>
  <c r="N20" i="6"/>
  <c r="M20" i="6"/>
  <c r="P20" i="6"/>
  <c r="N19" i="6"/>
  <c r="M19" i="6"/>
  <c r="P19" i="6"/>
  <c r="P13" i="6"/>
  <c r="N11" i="6"/>
  <c r="N10" i="6"/>
  <c r="M10" i="6"/>
  <c r="P10" i="6"/>
  <c r="N9" i="6"/>
  <c r="M9" i="6"/>
  <c r="P9" i="6"/>
  <c r="N8" i="6"/>
  <c r="M8" i="6"/>
  <c r="P8" i="6"/>
  <c r="N7" i="6"/>
  <c r="M7" i="6"/>
  <c r="P7" i="6"/>
  <c r="N6" i="6"/>
  <c r="M6" i="6"/>
  <c r="P6" i="6"/>
  <c r="E10" i="4"/>
  <c r="M10" i="4" s="1"/>
  <c r="D10" i="4"/>
  <c r="N10" i="4" s="1"/>
  <c r="E9" i="4"/>
  <c r="M9" i="4" s="1"/>
  <c r="D9" i="4"/>
  <c r="L9" i="4" s="1"/>
  <c r="E8" i="4"/>
  <c r="M8" i="4" s="1"/>
  <c r="D8" i="4"/>
  <c r="L8" i="4" s="1"/>
  <c r="E7" i="4"/>
  <c r="M7" i="4" s="1"/>
  <c r="D7" i="4"/>
  <c r="E10" i="3"/>
  <c r="M10" i="3" s="1"/>
  <c r="D10" i="3"/>
  <c r="E9" i="3"/>
  <c r="M9" i="3" s="1"/>
  <c r="D9" i="3"/>
  <c r="L9" i="3" s="1"/>
  <c r="E8" i="3"/>
  <c r="M8" i="3" s="1"/>
  <c r="D8" i="3"/>
  <c r="L8" i="3" s="1"/>
  <c r="E7" i="3"/>
  <c r="D7" i="3"/>
  <c r="L7" i="3" s="1"/>
  <c r="E18" i="2"/>
  <c r="M18" i="2" s="1"/>
  <c r="D18" i="2"/>
  <c r="L18" i="2" s="1"/>
  <c r="E17" i="2"/>
  <c r="M17" i="2" s="1"/>
  <c r="D17" i="2"/>
  <c r="E16" i="2"/>
  <c r="M16" i="2" s="1"/>
  <c r="D16" i="2"/>
  <c r="L16" i="2" s="1"/>
  <c r="E15" i="2"/>
  <c r="M15" i="2" s="1"/>
  <c r="D15" i="2"/>
  <c r="L15" i="2" s="1"/>
  <c r="E14" i="2"/>
  <c r="M14" i="2" s="1"/>
  <c r="D14" i="2"/>
  <c r="N14" i="2" s="1"/>
  <c r="E13" i="2"/>
  <c r="M13" i="2" s="1"/>
  <c r="D13" i="2"/>
  <c r="L13" i="2" s="1"/>
  <c r="E12" i="2"/>
  <c r="M12" i="2" s="1"/>
  <c r="D12" i="2"/>
  <c r="L12" i="2" s="1"/>
  <c r="E11" i="2"/>
  <c r="M11" i="2" s="1"/>
  <c r="D11" i="2"/>
  <c r="L11" i="2" s="1"/>
  <c r="E10" i="2"/>
  <c r="M10" i="2" s="1"/>
  <c r="D10" i="2"/>
  <c r="L10" i="2" s="1"/>
  <c r="E9" i="2"/>
  <c r="M9" i="2" s="1"/>
  <c r="D9" i="2"/>
  <c r="L9" i="2" s="1"/>
  <c r="E8" i="2"/>
  <c r="M8" i="2" s="1"/>
  <c r="D8" i="2"/>
  <c r="L8" i="2" s="1"/>
  <c r="E7" i="2"/>
  <c r="D7" i="2"/>
  <c r="L7" i="2" s="1"/>
  <c r="N55" i="1"/>
  <c r="M55" i="1"/>
  <c r="P55" i="1"/>
  <c r="N54" i="1"/>
  <c r="M54" i="1"/>
  <c r="P54" i="1"/>
  <c r="N53" i="1"/>
  <c r="M53" i="1"/>
  <c r="P53" i="1"/>
  <c r="N52" i="1"/>
  <c r="M52" i="1"/>
  <c r="P52" i="1"/>
  <c r="N51" i="1"/>
  <c r="M51" i="1"/>
  <c r="P51" i="1"/>
  <c r="N50" i="1"/>
  <c r="M50" i="1"/>
  <c r="P50" i="1"/>
  <c r="N49" i="1"/>
  <c r="M49" i="1"/>
  <c r="P49" i="1"/>
  <c r="N48" i="1"/>
  <c r="M48" i="1"/>
  <c r="P48" i="1"/>
  <c r="N47" i="1"/>
  <c r="M47" i="1"/>
  <c r="P47" i="1"/>
  <c r="N38" i="1"/>
  <c r="M38" i="1"/>
  <c r="P38" i="1"/>
  <c r="N37" i="1"/>
  <c r="M37" i="1"/>
  <c r="P37" i="1"/>
  <c r="N36" i="1"/>
  <c r="M36" i="1"/>
  <c r="P36" i="1"/>
  <c r="N35" i="1"/>
  <c r="M35" i="1"/>
  <c r="P35" i="1"/>
  <c r="N34" i="1"/>
  <c r="M34" i="1"/>
  <c r="P34" i="1"/>
  <c r="N33" i="1"/>
  <c r="M33" i="1"/>
  <c r="P33" i="1"/>
  <c r="N32" i="1"/>
  <c r="M32" i="1"/>
  <c r="P32" i="1"/>
  <c r="N31" i="1"/>
  <c r="M31" i="1"/>
  <c r="P31" i="1"/>
  <c r="N30" i="1"/>
  <c r="M30" i="1"/>
  <c r="P30" i="1"/>
  <c r="N29" i="1"/>
  <c r="M29" i="1"/>
  <c r="P29" i="1"/>
  <c r="N28" i="1"/>
  <c r="M28" i="1"/>
  <c r="P28" i="1"/>
  <c r="N27" i="1"/>
  <c r="M27" i="1"/>
  <c r="P27" i="1"/>
  <c r="N18" i="1"/>
  <c r="M18" i="1"/>
  <c r="P18" i="1"/>
  <c r="N17" i="1"/>
  <c r="M17" i="1"/>
  <c r="P17" i="1"/>
  <c r="N16" i="1"/>
  <c r="M16" i="1"/>
  <c r="P16" i="1"/>
  <c r="N15" i="1"/>
  <c r="M15" i="1"/>
  <c r="P15" i="1"/>
  <c r="N14" i="1"/>
  <c r="M14" i="1"/>
  <c r="P14" i="1"/>
  <c r="N13" i="1"/>
  <c r="M13" i="1"/>
  <c r="P13" i="1"/>
  <c r="N12" i="1"/>
  <c r="M12" i="1"/>
  <c r="P12" i="1"/>
  <c r="N11" i="1"/>
  <c r="M11" i="1"/>
  <c r="P11" i="1"/>
  <c r="N10" i="1"/>
  <c r="M10" i="1"/>
  <c r="P10" i="1"/>
  <c r="N9" i="1"/>
  <c r="M9" i="1"/>
  <c r="P9" i="1"/>
  <c r="N8" i="1"/>
  <c r="M8" i="1"/>
  <c r="P8" i="1"/>
  <c r="N7" i="1"/>
  <c r="M7" i="1"/>
  <c r="P7" i="1"/>
  <c r="M9" i="9" l="1"/>
  <c r="E9" i="9"/>
  <c r="O9" i="9" s="1"/>
  <c r="M16" i="9"/>
  <c r="E16" i="9"/>
  <c r="O16" i="9" s="1"/>
  <c r="N20" i="9"/>
  <c r="N7" i="9"/>
  <c r="N19" i="9"/>
  <c r="D30" i="9"/>
  <c r="N30" i="9" s="1"/>
  <c r="M21" i="9"/>
  <c r="E21" i="9"/>
  <c r="F17" i="9"/>
  <c r="P17" i="9" s="1"/>
  <c r="N21" i="9"/>
  <c r="M19" i="9"/>
  <c r="E19" i="9"/>
  <c r="D29" i="9"/>
  <c r="N29" i="9" s="1"/>
  <c r="M20" i="9"/>
  <c r="E20" i="9"/>
  <c r="E7" i="9"/>
  <c r="O7" i="9" s="1"/>
  <c r="E18" i="9"/>
  <c r="N14" i="6"/>
  <c r="N18" i="6"/>
  <c r="N16" i="6"/>
  <c r="N13" i="6"/>
  <c r="N17" i="6"/>
  <c r="M15" i="6"/>
  <c r="E15" i="6"/>
  <c r="O15" i="6" s="1"/>
  <c r="M18" i="6"/>
  <c r="E18" i="6"/>
  <c r="O18" i="6" s="1"/>
  <c r="M11" i="6"/>
  <c r="E11" i="6"/>
  <c r="E16" i="6"/>
  <c r="O16" i="6" s="1"/>
  <c r="M14" i="6"/>
  <c r="E14" i="6"/>
  <c r="O14" i="6" s="1"/>
  <c r="M12" i="6"/>
  <c r="E12" i="6"/>
  <c r="O12" i="6" s="1"/>
  <c r="E17" i="6"/>
  <c r="O17" i="6" s="1"/>
  <c r="M17" i="6"/>
  <c r="M16" i="6"/>
  <c r="N12" i="2"/>
  <c r="N9" i="9"/>
  <c r="N7" i="3"/>
  <c r="N7" i="4"/>
  <c r="L10" i="4"/>
  <c r="N17" i="2"/>
  <c r="M18" i="9"/>
  <c r="C29" i="9"/>
  <c r="M29" i="9" s="1"/>
  <c r="L14" i="2"/>
  <c r="N10" i="3"/>
  <c r="M7" i="3"/>
  <c r="N15" i="2"/>
  <c r="N8" i="2"/>
  <c r="L10" i="3"/>
  <c r="N16" i="9"/>
  <c r="M17" i="9"/>
  <c r="E42" i="9"/>
  <c r="O42" i="9" s="1"/>
  <c r="N18" i="2"/>
  <c r="N17" i="9"/>
  <c r="N7" i="2"/>
  <c r="L7" i="4"/>
  <c r="N11" i="2"/>
  <c r="N15" i="6"/>
  <c r="N18" i="9"/>
  <c r="N9" i="3"/>
  <c r="M7" i="2"/>
  <c r="N10" i="2"/>
  <c r="N16" i="2"/>
  <c r="N8" i="3"/>
  <c r="N8" i="4"/>
  <c r="M7" i="9"/>
  <c r="N9" i="4"/>
  <c r="N12" i="6"/>
  <c r="L17" i="2"/>
  <c r="N9" i="2"/>
  <c r="C30" i="9"/>
  <c r="N13" i="2"/>
  <c r="F9" i="9" l="1"/>
  <c r="P9" i="9" s="1"/>
  <c r="F7" i="9"/>
  <c r="P7" i="9" s="1"/>
  <c r="D31" i="9"/>
  <c r="N31" i="9" s="1"/>
  <c r="F18" i="9"/>
  <c r="P18" i="9" s="1"/>
  <c r="O18" i="9"/>
  <c r="F20" i="9"/>
  <c r="P20" i="9" s="1"/>
  <c r="O20" i="9"/>
  <c r="F21" i="9"/>
  <c r="P21" i="9" s="1"/>
  <c r="O21" i="9"/>
  <c r="O11" i="6"/>
  <c r="F11" i="6"/>
  <c r="P11" i="6" s="1"/>
  <c r="F16" i="6"/>
  <c r="P16" i="6" s="1"/>
  <c r="F19" i="9"/>
  <c r="P19" i="9" s="1"/>
  <c r="O19" i="9"/>
  <c r="F16" i="9"/>
  <c r="P16" i="9" s="1"/>
  <c r="F42" i="9"/>
  <c r="P42" i="9" s="1"/>
  <c r="M8" i="9"/>
  <c r="E8" i="9"/>
  <c r="M43" i="9"/>
  <c r="E43" i="9"/>
  <c r="N8" i="9"/>
  <c r="F15" i="6"/>
  <c r="P15" i="6" s="1"/>
  <c r="F18" i="6"/>
  <c r="P18" i="6" s="1"/>
  <c r="F17" i="6"/>
  <c r="P17" i="6" s="1"/>
  <c r="F14" i="6"/>
  <c r="P14" i="6" s="1"/>
  <c r="F12" i="6"/>
  <c r="P12" i="6" s="1"/>
  <c r="M13" i="6"/>
  <c r="E13" i="6"/>
  <c r="O13" i="6" s="1"/>
  <c r="E29" i="9"/>
  <c r="O29" i="9" s="1"/>
  <c r="N42" i="9"/>
  <c r="M42" i="9"/>
  <c r="N43" i="9"/>
  <c r="E30" i="9"/>
  <c r="O30" i="9" s="1"/>
  <c r="M30" i="9"/>
  <c r="C31" i="9"/>
  <c r="M31" i="9" s="1"/>
  <c r="E44" i="9" l="1"/>
  <c r="O44" i="9" s="1"/>
  <c r="F8" i="9"/>
  <c r="P8" i="9" s="1"/>
  <c r="O8" i="9"/>
  <c r="F43" i="9"/>
  <c r="P43" i="9" s="1"/>
  <c r="O43" i="9"/>
  <c r="N44" i="9"/>
  <c r="F44" i="9"/>
  <c r="P44" i="9" s="1"/>
  <c r="M44" i="9"/>
</calcChain>
</file>

<file path=xl/sharedStrings.xml><?xml version="1.0" encoding="utf-8"?>
<sst xmlns="http://schemas.openxmlformats.org/spreadsheetml/2006/main" count="431" uniqueCount="225">
  <si>
    <t>M€</t>
  </si>
  <si>
    <t>% Variación</t>
  </si>
  <si>
    <t>Iberia</t>
  </si>
  <si>
    <t>Tabaco y Productos Relacionados</t>
  </si>
  <si>
    <t>Transporte</t>
  </si>
  <si>
    <t>Distribución farmacéutica</t>
  </si>
  <si>
    <t>Otros Negocios</t>
  </si>
  <si>
    <t>Ajustes</t>
  </si>
  <si>
    <t>Italia</t>
  </si>
  <si>
    <t>Francia</t>
  </si>
  <si>
    <t>Total Ingresos</t>
  </si>
  <si>
    <t>Evolución de Ingresos (Por segmento y actividad)</t>
  </si>
  <si>
    <t>(-) Amortización Activos Adquisiciones</t>
  </si>
  <si>
    <t>(+/-) Resultado Enajenación y Deterioro</t>
  </si>
  <si>
    <t>(+/-) Resultado por Puesta en Equivalencia y Otros</t>
  </si>
  <si>
    <t xml:space="preserve">Beneficio de Explotación </t>
  </si>
  <si>
    <t xml:space="preserve">Ingresos </t>
  </si>
  <si>
    <t>Ingresos</t>
  </si>
  <si>
    <t>(-) Amort. Activos Adquisiciones</t>
  </si>
  <si>
    <t>(+/-) Rtdo. enajenación y deterioro</t>
  </si>
  <si>
    <t>(+/-) Rtdo. puesta en equivalencia y otros</t>
  </si>
  <si>
    <t>Beneficio de Explotación</t>
  </si>
  <si>
    <t>(+) Ingresos Financieros</t>
  </si>
  <si>
    <t>(-) Gastos Financieros</t>
  </si>
  <si>
    <t>Beneficio antes de Impuestos</t>
  </si>
  <si>
    <t>(-) Impuesto sobre Sociedades</t>
  </si>
  <si>
    <t xml:space="preserve">Tipo Impositivo Efectivo </t>
  </si>
  <si>
    <t>(+/-) Resultado de Operaciones Discontinuadas</t>
  </si>
  <si>
    <t>-</t>
  </si>
  <si>
    <t>(+/-) Otros Ingresos / (Gastos)</t>
  </si>
  <si>
    <t>(-) Intereses Minoritarios</t>
  </si>
  <si>
    <t>Beneficio Neto</t>
  </si>
  <si>
    <t>Variación</t>
  </si>
  <si>
    <t>(M€)</t>
  </si>
  <si>
    <t>EBITDA</t>
  </si>
  <si>
    <t>Reestructuración y Otros Pagos</t>
  </si>
  <si>
    <t>Resultado Financiero</t>
  </si>
  <si>
    <t>Impuestos normalizados</t>
  </si>
  <si>
    <t xml:space="preserve">Inversiones </t>
  </si>
  <si>
    <t>Pagos de alquileres</t>
  </si>
  <si>
    <r>
      <t>Cash Flow</t>
    </r>
    <r>
      <rPr>
        <sz val="9"/>
        <color rgb="FF2800FF"/>
        <rFont val="Arial"/>
        <family val="2"/>
      </rPr>
      <t xml:space="preserve"> </t>
    </r>
    <r>
      <rPr>
        <b/>
        <sz val="9"/>
        <color rgb="FF2800FF"/>
        <rFont val="Arial"/>
        <family val="2"/>
      </rPr>
      <t>Normalizado</t>
    </r>
  </si>
  <si>
    <t>Variación Capital Circulante</t>
  </si>
  <si>
    <t>Efecto de fecha corte en impuestos</t>
  </si>
  <si>
    <t>Desinversiones</t>
  </si>
  <si>
    <t>Adquisición de sociedades (M&amp;A)</t>
  </si>
  <si>
    <t>Cash Flow Libre</t>
  </si>
  <si>
    <t>Activos Tangibles y otros Activos Fijos</t>
  </si>
  <si>
    <t>Activos Financieros Fijos Netos</t>
  </si>
  <si>
    <t>Fondo de Comercio Neto</t>
  </si>
  <si>
    <t>Otros Activos Intangibles</t>
  </si>
  <si>
    <t>Activos por Impuestos Diferidos</t>
  </si>
  <si>
    <t>Inventario Neto</t>
  </si>
  <si>
    <t>Cuentas a Cobrar Netas y Otros</t>
  </si>
  <si>
    <t>Caja y Equivalente</t>
  </si>
  <si>
    <t>Activos mantenidos para la venta</t>
  </si>
  <si>
    <t>Activos Totales</t>
  </si>
  <si>
    <t>Fondos Propios</t>
  </si>
  <si>
    <t>Intereses Minoritarios</t>
  </si>
  <si>
    <t>Pasivos No Corrientes</t>
  </si>
  <si>
    <t>Pasivos por Impuestos Diferidos</t>
  </si>
  <si>
    <t>Deuda Financiera a c/p</t>
  </si>
  <si>
    <t>Provisiones a c/p</t>
  </si>
  <si>
    <t>Deudores Comerciales y Otras Cuentas a Pagar</t>
  </si>
  <si>
    <t>Pasivos vinculados con activos mantenidos para la venta</t>
  </si>
  <si>
    <t>Pasivos Totales</t>
  </si>
  <si>
    <t>Ingresos ordinarios</t>
  </si>
  <si>
    <t>Aprovisionamientos</t>
  </si>
  <si>
    <t xml:space="preserve">Ventas Económicas (Beneficio Bruto) </t>
  </si>
  <si>
    <t>Beneficio de Explotación Ajustado</t>
  </si>
  <si>
    <t>(-) Costes de Reestructuración</t>
  </si>
  <si>
    <t>Margen de Beneficio de Explotación Ajustado sobre Ventas Económicas</t>
  </si>
  <si>
    <t>Ventas Económicas</t>
  </si>
  <si>
    <t>Margen sobre Ventas Económicas</t>
  </si>
  <si>
    <t>(-) Costes de reestructuración</t>
  </si>
  <si>
    <t>Evolución de Ventas Económicas (Por segmento y actividad)</t>
  </si>
  <si>
    <t xml:space="preserve">Evolución de Beneficio de Explotación Ajustado y Beneficio de Explotación </t>
  </si>
  <si>
    <t>Evolución de Ingresos y Ventas Económicas Iberia</t>
  </si>
  <si>
    <t>Evolución de Ingresos y Ventas Económicas Italia</t>
  </si>
  <si>
    <t>Evolución de Ingresos y Ventas Económicas Francia</t>
  </si>
  <si>
    <t>Cuenta de Pérdidas y Ganancias Consolidada</t>
  </si>
  <si>
    <t>Estado Flujo de Efectivo</t>
  </si>
  <si>
    <t>Balance de Situación</t>
  </si>
  <si>
    <t>(-) Coste operativo de redes logísticas</t>
  </si>
  <si>
    <t>(-) Gastos operativos comerciales</t>
  </si>
  <si>
    <t xml:space="preserve">(-) Gastos operativos de investigación y oficinas centrales                                      </t>
  </si>
  <si>
    <t>Total costes operativos</t>
  </si>
  <si>
    <t>EBIT Ajustado</t>
  </si>
  <si>
    <t>Margen %</t>
  </si>
  <si>
    <t>Total Beneficio de Explotacion Ajustado</t>
  </si>
  <si>
    <r>
      <t>Beneficio de Explotación Ajustado (EBIT Ajustado)</t>
    </r>
    <r>
      <rPr>
        <sz val="12"/>
        <color theme="1"/>
        <rFont val="Arial"/>
        <family val="2"/>
      </rPr>
      <t xml:space="preserve">: </t>
    </r>
  </si>
  <si>
    <r>
      <t> </t>
    </r>
    <r>
      <rPr>
        <b/>
        <sz val="9"/>
        <color rgb="FF2800FF"/>
        <rFont val="Arial"/>
        <family val="2"/>
      </rPr>
      <t>M€</t>
    </r>
  </si>
  <si>
    <t>Balance Sheet</t>
  </si>
  <si>
    <t>Tobacco and related products</t>
  </si>
  <si>
    <t>Transport</t>
  </si>
  <si>
    <t>Pharmaceutical distribution</t>
  </si>
  <si>
    <t>Other businesses</t>
  </si>
  <si>
    <t>Adjustments</t>
  </si>
  <si>
    <t>Italy</t>
  </si>
  <si>
    <t>France</t>
  </si>
  <si>
    <t>Total Revenues</t>
  </si>
  <si>
    <t>Revenues Evolution (By segment and activity)</t>
  </si>
  <si>
    <t>Total Economic Sales</t>
  </si>
  <si>
    <t>Economic Sales Evolution (By segment and activity)</t>
  </si>
  <si>
    <t>% Variation</t>
  </si>
  <si>
    <t>Adjusted EBIT and EBIT Evolution (By segment and activity)</t>
  </si>
  <si>
    <t>Total adjusted EBIT</t>
  </si>
  <si>
    <t>Revenue</t>
  </si>
  <si>
    <t>(-) Depreciation of assets acquired</t>
  </si>
  <si>
    <t>(+/-) Profit/(loss) on disposal and impairment</t>
  </si>
  <si>
    <t>EBIT</t>
  </si>
  <si>
    <t>(+) Financial income</t>
  </si>
  <si>
    <t>(-) Financial expenses</t>
  </si>
  <si>
    <t>Profit/(loss) before tax</t>
  </si>
  <si>
    <t>(-) Corporate income tax</t>
  </si>
  <si>
    <t xml:space="preserve">Effective tax rate </t>
  </si>
  <si>
    <t>(+/-) Profit/(loss) from discontinued operations</t>
  </si>
  <si>
    <t>(+/-) Other income/(expenses)</t>
  </si>
  <si>
    <t>(-) Non-controlling interests</t>
  </si>
  <si>
    <t>Net Profit</t>
  </si>
  <si>
    <t>(-) Operating cost of logistics networks</t>
  </si>
  <si>
    <t>(-) Commercial operating expenses</t>
  </si>
  <si>
    <t xml:space="preserve">(-) Operating expenditure on research and central offices                                           </t>
  </si>
  <si>
    <t>Total Operating Costs</t>
  </si>
  <si>
    <t>Adjusted EBIT</t>
  </si>
  <si>
    <t>Margin %</t>
  </si>
  <si>
    <t>(-) Restructuring costs</t>
  </si>
  <si>
    <t>Economic Sales</t>
  </si>
  <si>
    <t>Restructuring and other payments</t>
  </si>
  <si>
    <t>Net financial income/(expense)</t>
  </si>
  <si>
    <t>Normalised taxes</t>
  </si>
  <si>
    <t xml:space="preserve">Investment </t>
  </si>
  <si>
    <t>Rent payments</t>
  </si>
  <si>
    <t>Normalised Cash Flow</t>
  </si>
  <si>
    <t>Change in working capital</t>
  </si>
  <si>
    <t>Effect of cut-off date on taxes</t>
  </si>
  <si>
    <t>Divestments</t>
  </si>
  <si>
    <t>Company acquisitions (M&amp;A)</t>
  </si>
  <si>
    <t>Free Cash Flow</t>
  </si>
  <si>
    <t>Property, plant and equipment and other fixed assets</t>
  </si>
  <si>
    <t>Net long-term financial investments</t>
  </si>
  <si>
    <t>Net goodwill</t>
  </si>
  <si>
    <t>Other intangible assets</t>
  </si>
  <si>
    <t>Deferred tax assets</t>
  </si>
  <si>
    <t>Net inventory</t>
  </si>
  <si>
    <t>Net receivables and other</t>
  </si>
  <si>
    <t>Cash and cash equivalents</t>
  </si>
  <si>
    <t>Held-for-sale assets</t>
  </si>
  <si>
    <t>Total Assets</t>
  </si>
  <si>
    <t>Shareholders’ funds</t>
  </si>
  <si>
    <t>Non-controlling interests</t>
  </si>
  <si>
    <t>Non-current liabilities</t>
  </si>
  <si>
    <t>Deferred tax liabilities</t>
  </si>
  <si>
    <t>Short-term borrowings</t>
  </si>
  <si>
    <t>Short-term provisions</t>
  </si>
  <si>
    <t>Trade and other receivables</t>
  </si>
  <si>
    <t>Liabilities linked to assets held for sale</t>
  </si>
  <si>
    <t>Total Liabilities</t>
  </si>
  <si>
    <t>Raw materials and consumables</t>
  </si>
  <si>
    <t xml:space="preserve">Gross Profit </t>
  </si>
  <si>
    <t>(+/-) Equity-accounted profit/(loss) and other</t>
  </si>
  <si>
    <t xml:space="preserve">EBIT </t>
  </si>
  <si>
    <t>Economic sales</t>
  </si>
  <si>
    <t>Economic Sales Margin</t>
  </si>
  <si>
    <t>Variation</t>
  </si>
  <si>
    <t>Revenues</t>
  </si>
  <si>
    <t>Revenues and Economic Sales Evolution in Iberia</t>
  </si>
  <si>
    <t>Revenues and Economic Sales Evolution in Italy</t>
  </si>
  <si>
    <t>Revenues and Economic Sales Evolution in France</t>
  </si>
  <si>
    <t>Adjusted Operating Profit (Adjusted EBIT)</t>
  </si>
  <si>
    <t>Adjusted Operating Profit margin over Economic Sales</t>
  </si>
  <si>
    <t>Consolidated Profit and Loss Account</t>
  </si>
  <si>
    <t>Cash Flow Statement</t>
  </si>
  <si>
    <t>Total  Ventas Económicas</t>
  </si>
  <si>
    <t>n.m.</t>
  </si>
  <si>
    <t>(-) Depreciation of Acquired Assets</t>
  </si>
  <si>
    <t>(+/-) Profit/(loss) from equity-accounted companies and other</t>
  </si>
  <si>
    <t>1 Oct. 2022 –   30 Sept. 2023</t>
  </si>
  <si>
    <t>1 Oct. 2022 –    30 Sept. 2023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</si>
  <si>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</si>
  <si>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</si>
  <si>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</si>
  <si>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</si>
  <si>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</si>
  <si>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</si>
  <si>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</si>
  <si>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</si>
  <si>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</si>
  <si>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</si>
  <si>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</si>
  <si>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</si>
  <si>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</si>
  <si>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</si>
  <si>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</si>
  <si>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</si>
  <si>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</si>
  <si>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</si>
  <si>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</si>
  <si>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Costes operativos</t>
  </si>
  <si>
    <t>Coste de redes logísticas</t>
  </si>
  <si>
    <t>Gastos comerciales</t>
  </si>
  <si>
    <t>Gastos de investigación</t>
  </si>
  <si>
    <t>Gastos de oficinas centrales</t>
  </si>
  <si>
    <t>Costes o Gastos operativos en cuentas de gestión</t>
  </si>
  <si>
    <t>Operating costs</t>
  </si>
  <si>
    <t>Logistics network costs</t>
  </si>
  <si>
    <t>Commercial expenses</t>
  </si>
  <si>
    <t>Research expenses</t>
  </si>
  <si>
    <t>Head office expenses</t>
  </si>
  <si>
    <t>Operating Costs or Expenses in management accounts</t>
  </si>
  <si>
    <r>
      <t>Tabaco y Otros</t>
    </r>
    <r>
      <rPr>
        <vertAlign val="superscript"/>
        <sz val="9"/>
        <color rgb="FF000000"/>
        <rFont val="Arial"/>
        <family val="2"/>
      </rPr>
      <t>1</t>
    </r>
  </si>
  <si>
    <t>1. Incluye nuevo segmento de distribución farmacéutica</t>
  </si>
  <si>
    <r>
      <t>Tobacco and Others</t>
    </r>
    <r>
      <rPr>
        <vertAlign val="superscript"/>
        <sz val="9"/>
        <color rgb="FF000000"/>
        <rFont val="Arial"/>
        <family val="2"/>
      </rPr>
      <t>1</t>
    </r>
  </si>
  <si>
    <t>1. Includes new segment of pharmaceutical distribution</t>
  </si>
  <si>
    <t>Tabaco y Otros</t>
  </si>
  <si>
    <t>Tobacco and Others</t>
  </si>
  <si>
    <t>Variación M€</t>
  </si>
  <si>
    <t>Variation M€</t>
  </si>
  <si>
    <t xml:space="preserve"> (-) Amortización activos adquisiciones</t>
  </si>
  <si>
    <t>(-) Amortisation of acquired assets</t>
  </si>
  <si>
    <t>Total Intengible Amortization</t>
  </si>
  <si>
    <t>1 Oct. 2023 –    30 Sept. 2024</t>
  </si>
  <si>
    <t>1 Oct. 2023 –   30 Sept. 2024</t>
  </si>
  <si>
    <t>21 p.b.</t>
  </si>
  <si>
    <t>FY43-57</t>
  </si>
  <si>
    <t>55 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</si>
</sst>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#,##0.0;\(#,##0.0\)"/>
    <numFmt numFmtId="167" formatCode="0.0"/>
    <numFmt numFmtId="168" formatCode="_-* #,##0.0\ _€_-;\-* #,##0.0\ _€_-;_-* &quot;-&quot;?\ _€_-;_-@_-"/>
    <numFmt numFmtId="169" formatCode="#,##0.0"/>
    <numFmt numFmtId="170" formatCode="#,##0;\(#,##0\)"/>
    <numFmt numFmtId="171" formatCode="_-* #,##0_-;\-* #,##0_-;_-* &quot;-&quot;??_-;_-@_-"/>
    <numFmt numFmtId="172" formatCode="#,##0&quot; p.b.&quot;;\-#,##0&quot; p.b.&quot;"/>
    <numFmt numFmtId="173" formatCode="0.0%;\(0.0\)%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800FF"/>
      <name val="Arial"/>
      <family val="2"/>
    </font>
    <font>
      <sz val="9"/>
      <color rgb="FF2800FF"/>
      <name val="Arial"/>
      <family val="2"/>
    </font>
    <font>
      <b/>
      <sz val="9"/>
      <color rgb="FF2800FF"/>
      <name val="Arial"/>
      <family val="2"/>
    </font>
    <font>
      <sz val="12"/>
      <color theme="1"/>
      <name val="Arial"/>
      <family val="2"/>
    </font>
    <font>
      <b/>
      <sz val="9"/>
      <color rgb="FFFC4D0F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C4D0F"/>
      <name val="Arial"/>
      <family val="2"/>
    </font>
    <font>
      <b/>
      <sz val="12"/>
      <color rgb="FF2800FF"/>
      <name val="Arial"/>
      <family val="2"/>
    </font>
    <font>
      <b/>
      <sz val="9"/>
      <color rgb="FF000000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i/>
      <sz val="9"/>
      <color rgb="FF000000"/>
      <name val="Arial"/>
      <family val="2"/>
    </font>
    <font>
      <i/>
      <sz val="9"/>
      <color rgb="FFFC4D0F"/>
      <name val="Arial"/>
      <family val="2"/>
    </font>
    <font>
      <b/>
      <sz val="10"/>
      <color rgb="FF2800FF"/>
      <name val="Arial"/>
      <family val="2"/>
    </font>
    <font>
      <b/>
      <i/>
      <sz val="9"/>
      <color rgb="FF2800FF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vertAlign val="superscript"/>
      <sz val="9"/>
      <color rgb="FF00000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FFFF"/>
      </right>
      <top/>
      <bottom style="medium">
        <color rgb="FF2800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800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2800FF"/>
      </bottom>
      <diagonal/>
    </border>
    <border>
      <left/>
      <right/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28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28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</cellStyleXfs>
  <cellXfs count="15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3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8" fillId="0" borderId="0" xfId="0" applyFont="1"/>
    <xf numFmtId="0" fontId="8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3" xfId="0" applyFont="1" applyBorder="1" applyAlignment="1">
      <alignment horizontal="left" vertical="center" indent="1"/>
    </xf>
    <xf numFmtId="0" fontId="2" fillId="0" borderId="0" xfId="0" applyFont="1"/>
    <xf numFmtId="164" fontId="5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165" fontId="16" fillId="0" borderId="3" xfId="2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0" fillId="3" borderId="0" xfId="0" applyFill="1"/>
    <xf numFmtId="164" fontId="20" fillId="0" borderId="3" xfId="1" applyNumberFormat="1" applyFont="1" applyBorder="1" applyAlignment="1">
      <alignment horizontal="center" vertical="center" wrapText="1"/>
    </xf>
    <xf numFmtId="0" fontId="8" fillId="3" borderId="0" xfId="0" applyFont="1" applyFill="1"/>
    <xf numFmtId="0" fontId="9" fillId="0" borderId="3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64" fontId="8" fillId="0" borderId="0" xfId="1" applyNumberFormat="1" applyFont="1"/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3"/>
    </xf>
    <xf numFmtId="0" fontId="9" fillId="0" borderId="6" xfId="0" applyFont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9" fontId="8" fillId="0" borderId="0" xfId="2" applyFont="1"/>
    <xf numFmtId="9" fontId="5" fillId="0" borderId="3" xfId="2" applyFont="1" applyBorder="1" applyAlignment="1">
      <alignment horizontal="center" vertical="center" wrapText="1"/>
    </xf>
    <xf numFmtId="9" fontId="5" fillId="0" borderId="3" xfId="2" applyFont="1" applyBorder="1" applyAlignment="1">
      <alignment horizontal="right" vertical="center"/>
    </xf>
    <xf numFmtId="165" fontId="7" fillId="2" borderId="3" xfId="2" applyNumberFormat="1" applyFont="1" applyFill="1" applyBorder="1" applyAlignment="1">
      <alignment horizontal="center" vertical="center"/>
    </xf>
    <xf numFmtId="165" fontId="10" fillId="2" borderId="3" xfId="2" applyNumberFormat="1" applyFont="1" applyFill="1" applyBorder="1" applyAlignment="1">
      <alignment horizontal="center" vertical="center"/>
    </xf>
    <xf numFmtId="165" fontId="0" fillId="0" borderId="0" xfId="0" applyNumberFormat="1"/>
    <xf numFmtId="165" fontId="8" fillId="0" borderId="3" xfId="2" applyNumberFormat="1" applyFont="1" applyBorder="1" applyAlignment="1">
      <alignment horizontal="right" vertical="center"/>
    </xf>
    <xf numFmtId="165" fontId="5" fillId="0" borderId="3" xfId="2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9" fontId="0" fillId="0" borderId="0" xfId="2" applyFont="1"/>
    <xf numFmtId="165" fontId="7" fillId="0" borderId="3" xfId="2" applyNumberFormat="1" applyFont="1" applyBorder="1" applyAlignment="1">
      <alignment horizontal="center" vertical="center" wrapText="1"/>
    </xf>
    <xf numFmtId="166" fontId="5" fillId="0" borderId="3" xfId="1" applyNumberFormat="1" applyFont="1" applyBorder="1" applyAlignment="1">
      <alignment horizontal="center" vertical="center"/>
    </xf>
    <xf numFmtId="166" fontId="9" fillId="0" borderId="3" xfId="1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6" fontId="12" fillId="0" borderId="3" xfId="1" applyNumberFormat="1" applyFont="1" applyBorder="1" applyAlignment="1">
      <alignment horizontal="center" vertical="center"/>
    </xf>
    <xf numFmtId="168" fontId="0" fillId="0" borderId="0" xfId="0" applyNumberFormat="1"/>
    <xf numFmtId="10" fontId="0" fillId="0" borderId="0" xfId="2" applyNumberFormat="1" applyFont="1"/>
    <xf numFmtId="165" fontId="14" fillId="0" borderId="0" xfId="2" applyNumberFormat="1" applyFont="1" applyAlignment="1">
      <alignment vertical="center"/>
    </xf>
    <xf numFmtId="169" fontId="5" fillId="0" borderId="0" xfId="0" applyNumberFormat="1" applyFont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5" fillId="0" borderId="3" xfId="2" applyNumberFormat="1" applyFont="1" applyBorder="1" applyAlignment="1">
      <alignment vertical="center"/>
    </xf>
    <xf numFmtId="165" fontId="8" fillId="0" borderId="3" xfId="2" applyNumberFormat="1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165" fontId="8" fillId="0" borderId="0" xfId="2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5" fontId="5" fillId="0" borderId="19" xfId="2" applyNumberFormat="1" applyFont="1" applyBorder="1" applyAlignment="1">
      <alignment horizontal="right" vertical="center"/>
    </xf>
    <xf numFmtId="10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3" fontId="8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69" fontId="5" fillId="0" borderId="3" xfId="0" applyNumberFormat="1" applyFont="1" applyBorder="1" applyAlignment="1">
      <alignment vertical="center" wrapText="1"/>
    </xf>
    <xf numFmtId="164" fontId="8" fillId="0" borderId="3" xfId="1" applyNumberFormat="1" applyFont="1" applyBorder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165" fontId="16" fillId="0" borderId="3" xfId="2" applyNumberFormat="1" applyFont="1" applyBorder="1" applyAlignment="1">
      <alignment vertical="center"/>
    </xf>
    <xf numFmtId="3" fontId="1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 wrapText="1"/>
    </xf>
    <xf numFmtId="3" fontId="5" fillId="0" borderId="3" xfId="1" applyNumberFormat="1" applyFont="1" applyBorder="1" applyAlignment="1">
      <alignment vertical="center" wrapText="1"/>
    </xf>
    <xf numFmtId="170" fontId="5" fillId="0" borderId="3" xfId="1" applyNumberFormat="1" applyFont="1" applyBorder="1" applyAlignment="1">
      <alignment horizontal="center" vertical="center"/>
    </xf>
    <xf numFmtId="170" fontId="9" fillId="0" borderId="3" xfId="1" applyNumberFormat="1" applyFont="1" applyBorder="1" applyAlignment="1">
      <alignment horizontal="center" vertical="center"/>
    </xf>
    <xf numFmtId="170" fontId="9" fillId="0" borderId="3" xfId="1" applyNumberFormat="1" applyFont="1" applyBorder="1" applyAlignment="1">
      <alignment horizontal="right" vertical="center"/>
    </xf>
    <xf numFmtId="171" fontId="8" fillId="0" borderId="3" xfId="1" applyNumberFormat="1" applyFont="1" applyBorder="1" applyAlignment="1">
      <alignment horizontal="center" vertical="center"/>
    </xf>
    <xf numFmtId="171" fontId="5" fillId="2" borderId="3" xfId="1" applyNumberFormat="1" applyFont="1" applyFill="1" applyBorder="1" applyAlignment="1">
      <alignment horizontal="center" vertical="center"/>
    </xf>
    <xf numFmtId="171" fontId="9" fillId="2" borderId="3" xfId="1" applyNumberFormat="1" applyFont="1" applyFill="1" applyBorder="1" applyAlignment="1">
      <alignment horizontal="center" vertical="center"/>
    </xf>
    <xf numFmtId="165" fontId="0" fillId="0" borderId="0" xfId="2" applyNumberFormat="1" applyFont="1"/>
    <xf numFmtId="0" fontId="5" fillId="0" borderId="0" xfId="0" applyFont="1" applyAlignment="1">
      <alignment vertical="center" wrapText="1"/>
    </xf>
    <xf numFmtId="172" fontId="17" fillId="0" borderId="3" xfId="0" applyNumberFormat="1" applyFont="1" applyBorder="1" applyAlignment="1">
      <alignment horizontal="center" vertical="center"/>
    </xf>
    <xf numFmtId="173" fontId="7" fillId="2" borderId="3" xfId="2" applyNumberFormat="1" applyFont="1" applyFill="1" applyBorder="1" applyAlignment="1">
      <alignment horizontal="center" vertical="center"/>
    </xf>
    <xf numFmtId="173" fontId="10" fillId="2" borderId="3" xfId="2" applyNumberFormat="1" applyFont="1" applyFill="1" applyBorder="1" applyAlignment="1">
      <alignment horizontal="center" vertical="center"/>
    </xf>
    <xf numFmtId="170" fontId="12" fillId="0" borderId="3" xfId="1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vertical="center"/>
    </xf>
    <xf numFmtId="165" fontId="5" fillId="0" borderId="19" xfId="2" applyNumberFormat="1" applyFont="1" applyBorder="1" applyAlignment="1">
      <alignment vertical="center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9" fontId="5" fillId="0" borderId="3" xfId="0" applyNumberFormat="1" applyFont="1" applyBorder="1" applyAlignment="1">
      <alignment horizontal="right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9" fontId="5" fillId="0" borderId="3" xfId="2" applyFont="1" applyBorder="1" applyAlignment="1">
      <alignment horizontal="right" vertical="center" wrapText="1"/>
    </xf>
    <xf numFmtId="170" fontId="8" fillId="0" borderId="3" xfId="0" applyNumberFormat="1" applyFont="1" applyBorder="1" applyAlignment="1">
      <alignment horizontal="right" vertical="center" wrapText="1"/>
    </xf>
    <xf numFmtId="170" fontId="9" fillId="0" borderId="19" xfId="1" applyNumberFormat="1" applyFont="1" applyBorder="1" applyAlignment="1">
      <alignment horizontal="right" vertical="center"/>
    </xf>
    <xf numFmtId="170" fontId="9" fillId="0" borderId="0" xfId="1" applyNumberFormat="1" applyFont="1" applyBorder="1" applyAlignment="1">
      <alignment horizontal="right" vertical="center"/>
    </xf>
    <xf numFmtId="171" fontId="5" fillId="0" borderId="0" xfId="1" applyNumberFormat="1" applyFont="1" applyAlignment="1">
      <alignment horizontal="right" vertical="center"/>
    </xf>
    <xf numFmtId="9" fontId="8" fillId="0" borderId="0" xfId="2" applyFont="1" applyAlignment="1">
      <alignment horizontal="right"/>
    </xf>
    <xf numFmtId="0" fontId="5" fillId="0" borderId="3" xfId="0" applyFont="1" applyBorder="1" applyAlignment="1">
      <alignment horizontal="right" vertical="center" wrapText="1"/>
    </xf>
    <xf numFmtId="166" fontId="9" fillId="0" borderId="3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6" fontId="9" fillId="0" borderId="19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15" fontId="18" fillId="0" borderId="7" xfId="0" applyNumberFormat="1" applyFont="1" applyBorder="1" applyAlignment="1">
      <alignment horizontal="center" vertical="center"/>
    </xf>
    <xf numFmtId="15" fontId="18" fillId="0" borderId="8" xfId="0" applyNumberFormat="1" applyFont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4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28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3053B017-F968-7150-BC83-57BCE97FBC8E}"/>
            </a:ext>
          </a:extLst>
        </xdr:cNvPr>
        <xdr:cNvSpPr/>
      </xdr:nvSpPr>
      <xdr:spPr>
        <a:xfrm>
          <a:off x="13409480" y="2228850"/>
          <a:ext cx="1868170" cy="46482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5" name="object 3">
          <a:extLst>
            <a:ext uri="{FF2B5EF4-FFF2-40B4-BE49-F238E27FC236}">
              <a16:creationId xmlns:a16="http://schemas.microsoft.com/office/drawing/2014/main" id="{D58605CF-02F9-D9F8-FBA7-40381238DA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4925"/>
          <a:ext cx="8061768" cy="5601174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25</xdr:row>
      <xdr:rowOff>85725</xdr:rowOff>
    </xdr:from>
    <xdr:to>
      <xdr:col>9</xdr:col>
      <xdr:colOff>476000</xdr:colOff>
      <xdr:row>33</xdr:row>
      <xdr:rowOff>98127</xdr:rowOff>
    </xdr:to>
    <xdr:sp macro="" textlink="">
      <xdr:nvSpPr>
        <xdr:cNvPr id="6" name="object 4">
          <a:extLst>
            <a:ext uri="{FF2B5EF4-FFF2-40B4-BE49-F238E27FC236}">
              <a16:creationId xmlns:a16="http://schemas.microsoft.com/office/drawing/2014/main" id="{7F77A22C-213D-C741-FC83-7FD622A3E072}"/>
            </a:ext>
          </a:extLst>
        </xdr:cNvPr>
        <xdr:cNvSpPr txBox="1">
          <a:spLocks noGrp="1"/>
        </xdr:cNvSpPr>
      </xdr:nvSpPr>
      <xdr:spPr>
        <a:xfrm>
          <a:off x="1381125" y="4065058"/>
          <a:ext cx="5952875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Financial Results 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FY-2024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C01622E4-B994-4803-80CC-A836447C6662}"/>
            </a:ext>
          </a:extLst>
        </xdr:cNvPr>
        <xdr:cNvSpPr/>
      </xdr:nvSpPr>
      <xdr:spPr>
        <a:xfrm>
          <a:off x="13409480" y="2225675"/>
          <a:ext cx="1868170" cy="47117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B68FE8B7-F957-4447-9F97-0A5C942F589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8100"/>
          <a:ext cx="8061768" cy="5597999"/>
        </a:xfrm>
        <a:prstGeom prst="rect">
          <a:avLst/>
        </a:prstGeom>
      </xdr:spPr>
    </xdr:pic>
    <xdr:clientData/>
  </xdr:twoCellAnchor>
  <xdr:twoCellAnchor>
    <xdr:from>
      <xdr:col>1</xdr:col>
      <xdr:colOff>615950</xdr:colOff>
      <xdr:row>25</xdr:row>
      <xdr:rowOff>82550</xdr:rowOff>
    </xdr:from>
    <xdr:to>
      <xdr:col>9</xdr:col>
      <xdr:colOff>476000</xdr:colOff>
      <xdr:row>33</xdr:row>
      <xdr:rowOff>94952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9BDF91B8-01BC-4761-9FA5-88CF27D9B4FA}"/>
            </a:ext>
          </a:extLst>
        </xdr:cNvPr>
        <xdr:cNvSpPr txBox="1">
          <a:spLocks noGrp="1"/>
        </xdr:cNvSpPr>
      </xdr:nvSpPr>
      <xdr:spPr>
        <a:xfrm>
          <a:off x="1377950" y="4051300"/>
          <a:ext cx="5956050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Appendix Tables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FY-2024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U60"/>
  <sheetViews>
    <sheetView showGridLines="0" zoomScale="70" zoomScaleNormal="70" workbookViewId="0">
      <selection activeCell="H22" sqref="H22"/>
    </sheetView>
  </sheetViews>
  <sheetFormatPr baseColWidth="10" defaultRowHeight="12.75" x14ac:dyDescent="0.2"/>
  <sheetData>
    <row r="12" spans="2:21" ht="13.5" thickBot="1" x14ac:dyDescent="0.25"/>
    <row r="13" spans="2:21" x14ac:dyDescent="0.2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2:21" x14ac:dyDescent="0.2">
      <c r="B14" s="33"/>
      <c r="U14" s="34"/>
    </row>
    <row r="15" spans="2:21" x14ac:dyDescent="0.2">
      <c r="B15" s="33"/>
      <c r="U15" s="34"/>
    </row>
    <row r="16" spans="2:21" x14ac:dyDescent="0.2">
      <c r="B16" s="33"/>
      <c r="U16" s="34"/>
    </row>
    <row r="17" spans="2:21" x14ac:dyDescent="0.2">
      <c r="B17" s="33"/>
      <c r="U17" s="34"/>
    </row>
    <row r="18" spans="2:21" x14ac:dyDescent="0.2">
      <c r="B18" s="33"/>
      <c r="U18" s="34"/>
    </row>
    <row r="19" spans="2:21" x14ac:dyDescent="0.2">
      <c r="B19" s="33"/>
      <c r="U19" s="34"/>
    </row>
    <row r="20" spans="2:21" x14ac:dyDescent="0.2">
      <c r="B20" s="33"/>
      <c r="U20" s="34"/>
    </row>
    <row r="21" spans="2:21" x14ac:dyDescent="0.2">
      <c r="B21" s="33"/>
      <c r="U21" s="34"/>
    </row>
    <row r="22" spans="2:21" x14ac:dyDescent="0.2">
      <c r="B22" s="33"/>
      <c r="U22" s="34"/>
    </row>
    <row r="23" spans="2:21" x14ac:dyDescent="0.2">
      <c r="B23" s="33"/>
      <c r="U23" s="34"/>
    </row>
    <row r="24" spans="2:21" x14ac:dyDescent="0.2">
      <c r="B24" s="33"/>
      <c r="U24" s="34"/>
    </row>
    <row r="25" spans="2:21" x14ac:dyDescent="0.2">
      <c r="B25" s="33"/>
      <c r="U25" s="34"/>
    </row>
    <row r="26" spans="2:21" x14ac:dyDescent="0.2">
      <c r="B26" s="33"/>
      <c r="U26" s="34"/>
    </row>
    <row r="27" spans="2:21" x14ac:dyDescent="0.2">
      <c r="B27" s="33"/>
      <c r="U27" s="34"/>
    </row>
    <row r="28" spans="2:21" x14ac:dyDescent="0.2">
      <c r="B28" s="33"/>
      <c r="U28" s="34"/>
    </row>
    <row r="29" spans="2:21" x14ac:dyDescent="0.2">
      <c r="B29" s="33"/>
      <c r="U29" s="34"/>
    </row>
    <row r="30" spans="2:21" x14ac:dyDescent="0.2">
      <c r="B30" s="33"/>
      <c r="U30" s="34"/>
    </row>
    <row r="31" spans="2:21" x14ac:dyDescent="0.2">
      <c r="B31" s="33"/>
      <c r="U31" s="34"/>
    </row>
    <row r="32" spans="2:21" x14ac:dyDescent="0.2">
      <c r="B32" s="33"/>
      <c r="U32" s="34"/>
    </row>
    <row r="33" spans="2:21" x14ac:dyDescent="0.2">
      <c r="B33" s="33"/>
      <c r="U33" s="34"/>
    </row>
    <row r="34" spans="2:21" x14ac:dyDescent="0.2">
      <c r="B34" s="33"/>
      <c r="U34" s="34"/>
    </row>
    <row r="35" spans="2:21" x14ac:dyDescent="0.2">
      <c r="B35" s="33"/>
      <c r="U35" s="34"/>
    </row>
    <row r="36" spans="2:21" x14ac:dyDescent="0.2">
      <c r="B36" s="33"/>
      <c r="U36" s="34"/>
    </row>
    <row r="37" spans="2:21" x14ac:dyDescent="0.2">
      <c r="B37" s="33"/>
      <c r="U37" s="34"/>
    </row>
    <row r="38" spans="2:21" x14ac:dyDescent="0.2">
      <c r="B38" s="33"/>
      <c r="U38" s="34"/>
    </row>
    <row r="39" spans="2:21" x14ac:dyDescent="0.2">
      <c r="B39" s="33"/>
      <c r="U39" s="34"/>
    </row>
    <row r="40" spans="2:21" x14ac:dyDescent="0.2">
      <c r="B40" s="33"/>
      <c r="U40" s="34"/>
    </row>
    <row r="41" spans="2:21" x14ac:dyDescent="0.2">
      <c r="B41" s="33"/>
      <c r="U41" s="34"/>
    </row>
    <row r="42" spans="2:21" x14ac:dyDescent="0.2">
      <c r="B42" s="33"/>
      <c r="U42" s="34"/>
    </row>
    <row r="43" spans="2:21" x14ac:dyDescent="0.2">
      <c r="B43" s="33"/>
      <c r="U43" s="34"/>
    </row>
    <row r="44" spans="2:21" x14ac:dyDescent="0.2">
      <c r="B44" s="33"/>
      <c r="U44" s="34"/>
    </row>
    <row r="45" spans="2:21" x14ac:dyDescent="0.2">
      <c r="B45" s="33"/>
      <c r="U45" s="34"/>
    </row>
    <row r="46" spans="2:21" x14ac:dyDescent="0.2">
      <c r="B46" s="33"/>
      <c r="U46" s="34"/>
    </row>
    <row r="47" spans="2:21" x14ac:dyDescent="0.2">
      <c r="B47" s="33"/>
      <c r="U47" s="34"/>
    </row>
    <row r="48" spans="2:21" x14ac:dyDescent="0.2">
      <c r="B48" s="33"/>
      <c r="U48" s="34"/>
    </row>
    <row r="49" spans="2:21" x14ac:dyDescent="0.2">
      <c r="B49" s="33"/>
      <c r="U49" s="34"/>
    </row>
    <row r="50" spans="2:21" x14ac:dyDescent="0.2">
      <c r="B50" s="33"/>
      <c r="U50" s="34"/>
    </row>
    <row r="51" spans="2:21" x14ac:dyDescent="0.2">
      <c r="B51" s="33"/>
      <c r="U51" s="34"/>
    </row>
    <row r="52" spans="2:21" x14ac:dyDescent="0.2">
      <c r="B52" s="33"/>
      <c r="U52" s="34"/>
    </row>
    <row r="53" spans="2:21" x14ac:dyDescent="0.2">
      <c r="B53" s="33"/>
      <c r="U53" s="34"/>
    </row>
    <row r="54" spans="2:21" x14ac:dyDescent="0.2">
      <c r="B54" s="33"/>
      <c r="U54" s="34"/>
    </row>
    <row r="55" spans="2:21" x14ac:dyDescent="0.2">
      <c r="B55" s="33"/>
      <c r="U55" s="34"/>
    </row>
    <row r="56" spans="2:21" x14ac:dyDescent="0.2">
      <c r="B56" s="33"/>
      <c r="U56" s="34"/>
    </row>
    <row r="57" spans="2:21" x14ac:dyDescent="0.2">
      <c r="B57" s="33"/>
      <c r="U57" s="34"/>
    </row>
    <row r="58" spans="2:21" x14ac:dyDescent="0.2">
      <c r="B58" s="33"/>
      <c r="U58" s="34"/>
    </row>
    <row r="59" spans="2:21" x14ac:dyDescent="0.2">
      <c r="B59" s="33"/>
      <c r="U59" s="34"/>
    </row>
    <row r="60" spans="2:21" ht="13.5" thickBot="1" x14ac:dyDescent="0.25"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7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P44"/>
  <sheetViews>
    <sheetView showGridLines="0" topLeftCell="A14" zoomScaleNormal="100" workbookViewId="0">
      <selection activeCell="C44" sqref="C44"/>
    </sheetView>
  </sheetViews>
  <sheetFormatPr baseColWidth="10" defaultColWidth="10.85546875" defaultRowHeight="12.75" x14ac:dyDescent="0.2"/>
  <cols>
    <col min="1" max="1" width="10.85546875" style="12"/>
    <col min="2" max="2" width="45.42578125" style="12" customWidth="1"/>
    <col min="3" max="4" width="12" style="121" bestFit="1" customWidth="1"/>
    <col min="5" max="5" width="11.5703125" style="121" bestFit="1" customWidth="1"/>
    <col min="6" max="6" width="10.85546875" style="63"/>
    <col min="7" max="8" width="3.42578125" style="12" customWidth="1"/>
    <col min="9" max="9" width="2.42578125" style="49" customWidth="1"/>
    <col min="10" max="11" width="3.42578125" style="12" customWidth="1"/>
    <col min="12" max="12" width="45.42578125" style="12" customWidth="1"/>
    <col min="13" max="14" width="12" style="121" bestFit="1" customWidth="1"/>
    <col min="15" max="15" width="11.140625" style="121" bestFit="1" customWidth="1"/>
    <col min="16" max="16" width="10" style="131" bestFit="1" customWidth="1"/>
    <col min="17" max="16384" width="10.85546875" style="12"/>
  </cols>
  <sheetData>
    <row r="3" spans="2:16" ht="15.75" x14ac:dyDescent="0.25">
      <c r="B3" s="8" t="s">
        <v>71</v>
      </c>
      <c r="L3" s="8" t="s">
        <v>126</v>
      </c>
    </row>
    <row r="5" spans="2:16" ht="12.75" customHeight="1" x14ac:dyDescent="0.2"/>
    <row r="6" spans="2:16" ht="44.45" customHeight="1" thickBot="1" x14ac:dyDescent="0.25">
      <c r="B6" s="48" t="s">
        <v>90</v>
      </c>
      <c r="C6" s="122" t="s">
        <v>220</v>
      </c>
      <c r="D6" s="122" t="s">
        <v>177</v>
      </c>
      <c r="E6" s="122" t="s">
        <v>215</v>
      </c>
      <c r="F6" s="64" t="s">
        <v>1</v>
      </c>
      <c r="L6" s="48" t="s">
        <v>90</v>
      </c>
      <c r="M6" s="132" t="s">
        <v>221</v>
      </c>
      <c r="N6" s="132" t="s">
        <v>176</v>
      </c>
      <c r="O6" s="122" t="s">
        <v>216</v>
      </c>
      <c r="P6" s="126" t="s">
        <v>103</v>
      </c>
    </row>
    <row r="7" spans="2:16" ht="13.5" thickBot="1" x14ac:dyDescent="0.25">
      <c r="B7" s="13" t="s">
        <v>65</v>
      </c>
      <c r="C7" s="107">
        <f>+'P&amp;L'!C6</f>
        <v>12985.534</v>
      </c>
      <c r="D7" s="107">
        <f>+'P&amp;L'!D6</f>
        <v>12427.536</v>
      </c>
      <c r="E7" s="107">
        <f>+C7-D7</f>
        <v>557.99799999999959</v>
      </c>
      <c r="F7" s="69">
        <f>IF(ISERROR(IF(D7=0," - -",IF(OR(AND(E7&gt;0,E7/D7&lt;0),AND(E7&lt;0,E7/D7&gt;0)),-E7/D7,E7/D7)))," - -",(IF(D7=0," - -",IF(OR(AND(E7&gt;0,E7/D7&lt;0),AND(E7&lt;0,E7/D7&gt;0)),-E7/D7,E7/D7))))</f>
        <v>4.4900131450031577E-2</v>
      </c>
      <c r="L7" s="13" t="s">
        <v>106</v>
      </c>
      <c r="M7" s="133">
        <f t="shared" ref="M7:O9" si="0">+C7</f>
        <v>12985.534</v>
      </c>
      <c r="N7" s="133">
        <f t="shared" si="0"/>
        <v>12427.536</v>
      </c>
      <c r="O7" s="133">
        <f t="shared" si="0"/>
        <v>557.99799999999959</v>
      </c>
      <c r="P7" s="69">
        <f t="shared" ref="P7:P9" si="1">+F7</f>
        <v>4.4900131450031577E-2</v>
      </c>
    </row>
    <row r="8" spans="2:16" ht="13.5" thickBot="1" x14ac:dyDescent="0.25">
      <c r="B8" s="13" t="s">
        <v>66</v>
      </c>
      <c r="C8" s="107">
        <f>+C9-C7</f>
        <v>-11228.784</v>
      </c>
      <c r="D8" s="107">
        <f>+D9-D7</f>
        <v>-10743.409</v>
      </c>
      <c r="E8" s="107">
        <f>+C8-D8</f>
        <v>-485.375</v>
      </c>
      <c r="F8" s="69">
        <f>IF(ISERROR(IF(D8=0," - -",IF(OR(AND(E8&gt;0,E8/D8&lt;0),AND(E8&lt;0,E8/D8&gt;0)),-E8/D8,E8/D8)))," - -",(IF(D8=0," - -",IF(OR(AND(E8&gt;0,E8/D8&lt;0),AND(E8&lt;0,E8/D8&gt;0)),-E8/D8,E8/D8))))</f>
        <v>-4.5178862686880858E-2</v>
      </c>
      <c r="L8" s="13" t="s">
        <v>157</v>
      </c>
      <c r="M8" s="133">
        <f t="shared" si="0"/>
        <v>-11228.784</v>
      </c>
      <c r="N8" s="133">
        <f t="shared" si="0"/>
        <v>-10743.409</v>
      </c>
      <c r="O8" s="133">
        <f t="shared" si="0"/>
        <v>-485.375</v>
      </c>
      <c r="P8" s="69">
        <f t="shared" si="1"/>
        <v>-4.5178862686880858E-2</v>
      </c>
    </row>
    <row r="9" spans="2:16" ht="13.5" thickBot="1" x14ac:dyDescent="0.25">
      <c r="B9" s="10" t="s">
        <v>67</v>
      </c>
      <c r="C9" s="123">
        <f>+'P&amp;L'!C7</f>
        <v>1756.75</v>
      </c>
      <c r="D9" s="123">
        <f>+'P&amp;L'!D7</f>
        <v>1684.127</v>
      </c>
      <c r="E9" s="124">
        <f>+C9-D9</f>
        <v>72.623000000000047</v>
      </c>
      <c r="F9" s="70">
        <f>IF(ISERROR(IF(D9=0," - -",IF(OR(AND(E9&gt;0,E9/D9&lt;0),AND(E9&lt;0,E9/D9&gt;0)),-E9/D9,E9/D9)))," - -",(IF(D9=0," - -",IF(OR(AND(E9&gt;0,E9/D9&lt;0),AND(E9&lt;0,E9/D9&gt;0)),-E9/D9,E9/D9))))</f>
        <v>4.3122044833911008E-2</v>
      </c>
      <c r="L9" s="10" t="s">
        <v>158</v>
      </c>
      <c r="M9" s="134">
        <f t="shared" si="0"/>
        <v>1756.75</v>
      </c>
      <c r="N9" s="134">
        <f t="shared" si="0"/>
        <v>1684.127</v>
      </c>
      <c r="O9" s="134">
        <f t="shared" si="0"/>
        <v>72.623000000000047</v>
      </c>
      <c r="P9" s="70">
        <f t="shared" si="1"/>
        <v>4.3122044833911008E-2</v>
      </c>
    </row>
    <row r="12" spans="2:16" ht="15.75" x14ac:dyDescent="0.25">
      <c r="B12" s="8" t="s">
        <v>89</v>
      </c>
      <c r="L12" s="8" t="s">
        <v>168</v>
      </c>
    </row>
    <row r="15" spans="2:16" ht="24.75" thickBot="1" x14ac:dyDescent="0.25">
      <c r="B15" s="48" t="s">
        <v>90</v>
      </c>
      <c r="C15" s="122" t="s">
        <v>220</v>
      </c>
      <c r="D15" s="122" t="s">
        <v>177</v>
      </c>
      <c r="E15" s="122" t="s">
        <v>215</v>
      </c>
      <c r="F15" s="64" t="s">
        <v>1</v>
      </c>
      <c r="L15" s="48" t="s">
        <v>90</v>
      </c>
      <c r="M15" s="132" t="s">
        <v>221</v>
      </c>
      <c r="N15" s="132" t="s">
        <v>176</v>
      </c>
      <c r="O15" s="122" t="s">
        <v>216</v>
      </c>
      <c r="P15" s="126" t="s">
        <v>103</v>
      </c>
    </row>
    <row r="16" spans="2:16" ht="13.5" thickBot="1" x14ac:dyDescent="0.25">
      <c r="B16" s="10" t="s">
        <v>68</v>
      </c>
      <c r="C16" s="125">
        <f>+'P&amp;L'!C12</f>
        <v>385.38000000000011</v>
      </c>
      <c r="D16" s="125">
        <f>+'P&amp;L'!D12</f>
        <v>365.84399999999982</v>
      </c>
      <c r="E16" s="125">
        <f>+C16-D16</f>
        <v>19.536000000000286</v>
      </c>
      <c r="F16" s="85">
        <f t="shared" ref="F16:F21" si="2">IF(ISERROR(IF(D16=0," - -",IF(OR(AND(E16&gt;0,E16/D16&lt;0),AND(E16&lt;0,E16/D16&gt;0)),-E16/D16,E16/D16)))," - -",(IF(D16=0," - -",IF(OR(AND(E16&gt;0,E16/D16&lt;0),AND(E16&lt;0,E16/D16&gt;0)),-E16/D16,E16/D16))))</f>
        <v>5.3399809754978336E-2</v>
      </c>
      <c r="L16" s="10" t="s">
        <v>123</v>
      </c>
      <c r="M16" s="134">
        <f t="shared" ref="M16:M21" si="3">+C16</f>
        <v>385.38000000000011</v>
      </c>
      <c r="N16" s="134">
        <f t="shared" ref="N16:O21" si="4">+D16</f>
        <v>365.84399999999982</v>
      </c>
      <c r="O16" s="134">
        <f t="shared" si="4"/>
        <v>19.536000000000286</v>
      </c>
      <c r="P16" s="70">
        <f t="shared" ref="P16:P21" si="5">+F16</f>
        <v>5.3399809754978336E-2</v>
      </c>
    </row>
    <row r="17" spans="2:16" ht="13.5" thickBot="1" x14ac:dyDescent="0.25">
      <c r="B17" s="13" t="s">
        <v>69</v>
      </c>
      <c r="C17" s="107">
        <f>+'P&amp;L'!C14</f>
        <v>-3.887</v>
      </c>
      <c r="D17" s="107">
        <f>+'P&amp;L'!D14</f>
        <v>-13.691000000000001</v>
      </c>
      <c r="E17" s="107">
        <f t="shared" ref="E17:E20" si="6">+C17-D17</f>
        <v>9.8040000000000003</v>
      </c>
      <c r="F17" s="86">
        <f t="shared" si="2"/>
        <v>0.71609086261047405</v>
      </c>
      <c r="L17" s="13" t="s">
        <v>125</v>
      </c>
      <c r="M17" s="133">
        <f t="shared" si="3"/>
        <v>-3.887</v>
      </c>
      <c r="N17" s="133">
        <f t="shared" si="4"/>
        <v>-13.691000000000001</v>
      </c>
      <c r="O17" s="133">
        <f t="shared" si="4"/>
        <v>9.8040000000000003</v>
      </c>
      <c r="P17" s="69">
        <f t="shared" si="5"/>
        <v>0.71609086261047405</v>
      </c>
    </row>
    <row r="18" spans="2:16" ht="13.5" thickBot="1" x14ac:dyDescent="0.25">
      <c r="B18" s="13" t="s">
        <v>12</v>
      </c>
      <c r="C18" s="107">
        <f>+'P&amp;L'!C15</f>
        <v>-61.767000000000003</v>
      </c>
      <c r="D18" s="107">
        <f>+'P&amp;L'!D15</f>
        <v>-60.747999999999998</v>
      </c>
      <c r="E18" s="107">
        <f t="shared" si="6"/>
        <v>-1.0190000000000055</v>
      </c>
      <c r="F18" s="86">
        <f t="shared" si="2"/>
        <v>-1.6774214788964337E-2</v>
      </c>
      <c r="L18" s="13" t="s">
        <v>174</v>
      </c>
      <c r="M18" s="133">
        <f t="shared" si="3"/>
        <v>-61.767000000000003</v>
      </c>
      <c r="N18" s="133">
        <f t="shared" si="4"/>
        <v>-60.747999999999998</v>
      </c>
      <c r="O18" s="133">
        <f t="shared" si="4"/>
        <v>-1.0190000000000055</v>
      </c>
      <c r="P18" s="69">
        <f t="shared" si="5"/>
        <v>-1.6774214788964337E-2</v>
      </c>
    </row>
    <row r="19" spans="2:16" ht="13.5" thickBot="1" x14ac:dyDescent="0.25">
      <c r="B19" s="13" t="s">
        <v>13</v>
      </c>
      <c r="C19" s="107">
        <f>+'P&amp;L'!C16</f>
        <v>5.18</v>
      </c>
      <c r="D19" s="107">
        <f>+'P&amp;L'!D16</f>
        <v>-0.68600000000000005</v>
      </c>
      <c r="E19" s="107">
        <f t="shared" si="6"/>
        <v>5.8659999999999997</v>
      </c>
      <c r="F19" s="86">
        <f t="shared" si="2"/>
        <v>8.5510204081632644</v>
      </c>
      <c r="L19" s="13" t="s">
        <v>108</v>
      </c>
      <c r="M19" s="133">
        <f t="shared" si="3"/>
        <v>5.18</v>
      </c>
      <c r="N19" s="133">
        <f t="shared" si="4"/>
        <v>-0.68600000000000005</v>
      </c>
      <c r="O19" s="133">
        <f t="shared" si="4"/>
        <v>5.8659999999999997</v>
      </c>
      <c r="P19" s="69">
        <f t="shared" si="5"/>
        <v>8.5510204081632644</v>
      </c>
    </row>
    <row r="20" spans="2:16" ht="13.5" thickBot="1" x14ac:dyDescent="0.25">
      <c r="B20" s="13" t="s">
        <v>14</v>
      </c>
      <c r="C20" s="107">
        <f>+'P&amp;L'!C17</f>
        <v>1.2719999999999998</v>
      </c>
      <c r="D20" s="107">
        <f>+'P&amp;L'!D17</f>
        <v>2.54</v>
      </c>
      <c r="E20" s="107">
        <f t="shared" si="6"/>
        <v>-1.2680000000000002</v>
      </c>
      <c r="F20" s="86">
        <f t="shared" si="2"/>
        <v>-0.49921259842519694</v>
      </c>
      <c r="L20" s="13" t="s">
        <v>159</v>
      </c>
      <c r="M20" s="133">
        <f t="shared" si="3"/>
        <v>1.2719999999999998</v>
      </c>
      <c r="N20" s="133">
        <f t="shared" si="4"/>
        <v>2.54</v>
      </c>
      <c r="O20" s="133">
        <f t="shared" si="4"/>
        <v>-1.2680000000000002</v>
      </c>
      <c r="P20" s="69">
        <f t="shared" si="5"/>
        <v>-0.49921259842519694</v>
      </c>
    </row>
    <row r="21" spans="2:16" ht="13.5" thickBot="1" x14ac:dyDescent="0.25">
      <c r="B21" s="10" t="s">
        <v>15</v>
      </c>
      <c r="C21" s="125">
        <f>+'P&amp;L'!C18</f>
        <v>326.17800000000011</v>
      </c>
      <c r="D21" s="125">
        <f>+'P&amp;L'!D18</f>
        <v>293.2589999999999</v>
      </c>
      <c r="E21" s="125">
        <f>+C21-D21</f>
        <v>32.91900000000021</v>
      </c>
      <c r="F21" s="85">
        <f t="shared" si="2"/>
        <v>0.11225230939203987</v>
      </c>
      <c r="L21" s="10" t="s">
        <v>160</v>
      </c>
      <c r="M21" s="134">
        <f t="shared" si="3"/>
        <v>326.17800000000011</v>
      </c>
      <c r="N21" s="134">
        <f t="shared" si="4"/>
        <v>293.2589999999999</v>
      </c>
      <c r="O21" s="134">
        <f t="shared" si="4"/>
        <v>32.91900000000021</v>
      </c>
      <c r="P21" s="70">
        <f t="shared" si="5"/>
        <v>0.11225230939203987</v>
      </c>
    </row>
    <row r="25" spans="2:16" ht="15.75" x14ac:dyDescent="0.25">
      <c r="B25" s="8" t="s">
        <v>70</v>
      </c>
      <c r="L25" s="8" t="s">
        <v>169</v>
      </c>
    </row>
    <row r="28" spans="2:16" ht="24.75" thickBot="1" x14ac:dyDescent="0.25">
      <c r="B28" s="48" t="s">
        <v>90</v>
      </c>
      <c r="C28" s="122" t="s">
        <v>220</v>
      </c>
      <c r="D28" s="122" t="s">
        <v>177</v>
      </c>
      <c r="E28" s="126" t="s">
        <v>1</v>
      </c>
      <c r="L28" s="48" t="s">
        <v>90</v>
      </c>
      <c r="M28" s="132" t="s">
        <v>221</v>
      </c>
      <c r="N28" s="132" t="s">
        <v>176</v>
      </c>
      <c r="O28" s="126" t="s">
        <v>103</v>
      </c>
    </row>
    <row r="29" spans="2:16" ht="13.5" thickBot="1" x14ac:dyDescent="0.25">
      <c r="B29" s="21" t="s">
        <v>71</v>
      </c>
      <c r="C29" s="127">
        <f>+C9</f>
        <v>1756.75</v>
      </c>
      <c r="D29" s="127">
        <f>+D9</f>
        <v>1684.127</v>
      </c>
      <c r="E29" s="69">
        <f>+C29/D29-1</f>
        <v>4.3122044833910911E-2</v>
      </c>
      <c r="L29" s="21" t="s">
        <v>161</v>
      </c>
      <c r="M29" s="71">
        <f t="shared" ref="M29:O31" si="7">+C29</f>
        <v>1756.75</v>
      </c>
      <c r="N29" s="71">
        <f t="shared" si="7"/>
        <v>1684.127</v>
      </c>
      <c r="O29" s="69">
        <f t="shared" si="7"/>
        <v>4.3122044833910911E-2</v>
      </c>
    </row>
    <row r="30" spans="2:16" ht="13.5" thickBot="1" x14ac:dyDescent="0.25">
      <c r="B30" s="21" t="s">
        <v>68</v>
      </c>
      <c r="C30" s="127">
        <f>+C16</f>
        <v>385.38000000000011</v>
      </c>
      <c r="D30" s="127">
        <f>+D16</f>
        <v>365.84399999999982</v>
      </c>
      <c r="E30" s="69">
        <f>+C30/D30-1</f>
        <v>5.3399809754978378E-2</v>
      </c>
      <c r="L30" s="21" t="s">
        <v>123</v>
      </c>
      <c r="M30" s="71">
        <f t="shared" si="7"/>
        <v>385.38000000000011</v>
      </c>
      <c r="N30" s="71">
        <f t="shared" si="7"/>
        <v>365.84399999999982</v>
      </c>
      <c r="O30" s="69">
        <f t="shared" si="7"/>
        <v>5.3399809754978378E-2</v>
      </c>
    </row>
    <row r="31" spans="2:16" ht="13.5" thickBot="1" x14ac:dyDescent="0.25">
      <c r="B31" s="10" t="s">
        <v>72</v>
      </c>
      <c r="C31" s="70">
        <f>+C30/C29</f>
        <v>0.21937099758075998</v>
      </c>
      <c r="D31" s="70">
        <f>+D30/D29</f>
        <v>0.21723064828246316</v>
      </c>
      <c r="E31" s="65" t="str">
        <f>+'P&amp;L'!F13</f>
        <v>21 p.b.</v>
      </c>
      <c r="L31" s="10" t="s">
        <v>162</v>
      </c>
      <c r="M31" s="70">
        <f t="shared" si="7"/>
        <v>0.21937099758075998</v>
      </c>
      <c r="N31" s="70">
        <f t="shared" si="7"/>
        <v>0.21723064828246316</v>
      </c>
      <c r="O31" s="65" t="str">
        <f t="shared" si="7"/>
        <v>21 p.b.</v>
      </c>
    </row>
    <row r="35" spans="2:16" ht="15.75" x14ac:dyDescent="0.25">
      <c r="B35" s="8" t="s">
        <v>197</v>
      </c>
      <c r="L35" s="8" t="s">
        <v>203</v>
      </c>
    </row>
    <row r="37" spans="2:16" ht="24.75" thickBot="1" x14ac:dyDescent="0.25">
      <c r="B37" s="48" t="s">
        <v>90</v>
      </c>
      <c r="C37" s="122" t="s">
        <v>220</v>
      </c>
      <c r="D37" s="122" t="s">
        <v>177</v>
      </c>
      <c r="E37" s="122" t="s">
        <v>215</v>
      </c>
      <c r="F37" s="64" t="s">
        <v>1</v>
      </c>
      <c r="L37" s="48" t="s">
        <v>90</v>
      </c>
      <c r="M37" s="132" t="s">
        <v>221</v>
      </c>
      <c r="N37" s="132" t="s">
        <v>176</v>
      </c>
      <c r="O37" s="122" t="s">
        <v>216</v>
      </c>
      <c r="P37" s="126" t="s">
        <v>103</v>
      </c>
    </row>
    <row r="38" spans="2:16" x14ac:dyDescent="0.2">
      <c r="B38" s="87" t="s">
        <v>198</v>
      </c>
      <c r="C38" s="128">
        <v>1270.327</v>
      </c>
      <c r="D38" s="128">
        <v>1232.7619999999999</v>
      </c>
      <c r="E38" s="128">
        <f>+C38-D38</f>
        <v>37.565000000000055</v>
      </c>
      <c r="F38" s="119">
        <f t="shared" ref="F38:F44" si="8">IF(ISERROR(IF(D38=0," - -",IF(OR(AND(E38&gt;0,E38/D38&lt;0),AND(E38&lt;0,E38/D38&gt;0)),-E38/D38,E38/D38)))," - -",(IF(D38=0," - -",IF(OR(AND(E38&gt;0,E38/D38&lt;0),AND(E38&lt;0,E38/D38&gt;0)),-E38/D38,E38/D38))))</f>
        <v>3.0472224160056894E-2</v>
      </c>
      <c r="L38" s="87" t="s">
        <v>204</v>
      </c>
      <c r="M38" s="135">
        <f>+C38</f>
        <v>1270.327</v>
      </c>
      <c r="N38" s="135">
        <f>+D38</f>
        <v>1232.7619999999999</v>
      </c>
      <c r="O38" s="135">
        <f>+E38</f>
        <v>37.565000000000055</v>
      </c>
      <c r="P38" s="88">
        <f>+F38</f>
        <v>3.0472224160056894E-2</v>
      </c>
    </row>
    <row r="39" spans="2:16" x14ac:dyDescent="0.2">
      <c r="B39" s="87" t="s">
        <v>199</v>
      </c>
      <c r="C39" s="129">
        <v>67.155000000000001</v>
      </c>
      <c r="D39" s="129">
        <v>64.5</v>
      </c>
      <c r="E39" s="129">
        <f t="shared" ref="E39:E44" si="9">+C39-D39</f>
        <v>2.6550000000000011</v>
      </c>
      <c r="F39" s="119">
        <f t="shared" si="8"/>
        <v>4.1162790697674437E-2</v>
      </c>
      <c r="L39" s="87" t="s">
        <v>205</v>
      </c>
      <c r="M39" s="136">
        <f t="shared" ref="M39:O44" si="10">+C39</f>
        <v>67.155000000000001</v>
      </c>
      <c r="N39" s="136">
        <f t="shared" si="10"/>
        <v>64.5</v>
      </c>
      <c r="O39" s="136">
        <f t="shared" si="10"/>
        <v>2.6550000000000011</v>
      </c>
      <c r="P39" s="88">
        <f t="shared" ref="P39:P43" si="11">+F39</f>
        <v>4.1162790697674437E-2</v>
      </c>
    </row>
    <row r="40" spans="2:16" x14ac:dyDescent="0.2">
      <c r="B40" s="87" t="s">
        <v>200</v>
      </c>
      <c r="C40" s="129">
        <v>1.7609999999999999</v>
      </c>
      <c r="D40" s="129">
        <v>2.0880000000000001</v>
      </c>
      <c r="E40" s="129">
        <f t="shared" si="9"/>
        <v>-0.32700000000000018</v>
      </c>
      <c r="F40" s="119">
        <f t="shared" si="8"/>
        <v>-0.15660919540229892</v>
      </c>
      <c r="L40" s="87" t="s">
        <v>206</v>
      </c>
      <c r="M40" s="136">
        <f t="shared" si="10"/>
        <v>1.7609999999999999</v>
      </c>
      <c r="N40" s="136">
        <f t="shared" si="10"/>
        <v>2.0880000000000001</v>
      </c>
      <c r="O40" s="136">
        <f t="shared" si="10"/>
        <v>-0.32700000000000018</v>
      </c>
      <c r="P40" s="88">
        <f t="shared" si="11"/>
        <v>-0.15660919540229892</v>
      </c>
    </row>
    <row r="41" spans="2:16" x14ac:dyDescent="0.2">
      <c r="B41" s="87" t="s">
        <v>201</v>
      </c>
      <c r="C41" s="129">
        <v>97.78</v>
      </c>
      <c r="D41" s="129">
        <v>93.372</v>
      </c>
      <c r="E41" s="129">
        <f t="shared" si="9"/>
        <v>4.4080000000000013</v>
      </c>
      <c r="F41" s="119">
        <f t="shared" si="8"/>
        <v>4.7209013408730682E-2</v>
      </c>
      <c r="L41" s="87" t="s">
        <v>207</v>
      </c>
      <c r="M41" s="136">
        <f t="shared" si="10"/>
        <v>97.78</v>
      </c>
      <c r="N41" s="136">
        <f t="shared" si="10"/>
        <v>93.372</v>
      </c>
      <c r="O41" s="136">
        <f t="shared" si="10"/>
        <v>4.4080000000000013</v>
      </c>
      <c r="P41" s="88">
        <f t="shared" si="11"/>
        <v>4.7209013408730682E-2</v>
      </c>
    </row>
    <row r="42" spans="2:16" x14ac:dyDescent="0.2">
      <c r="B42" s="87" t="s">
        <v>73</v>
      </c>
      <c r="C42" s="129">
        <v>-3.887</v>
      </c>
      <c r="D42" s="129">
        <v>-13.691000000000001</v>
      </c>
      <c r="E42" s="129">
        <f t="shared" si="9"/>
        <v>9.8040000000000003</v>
      </c>
      <c r="F42" s="119">
        <f t="shared" si="8"/>
        <v>0.71609086261047405</v>
      </c>
      <c r="L42" s="87" t="s">
        <v>125</v>
      </c>
      <c r="M42" s="136">
        <f t="shared" si="10"/>
        <v>-3.887</v>
      </c>
      <c r="N42" s="136">
        <f t="shared" si="10"/>
        <v>-13.691000000000001</v>
      </c>
      <c r="O42" s="136">
        <f t="shared" si="10"/>
        <v>9.8040000000000003</v>
      </c>
      <c r="P42" s="88">
        <f t="shared" si="11"/>
        <v>0.71609086261047405</v>
      </c>
    </row>
    <row r="43" spans="2:16" ht="13.5" thickBot="1" x14ac:dyDescent="0.25">
      <c r="B43" s="89" t="s">
        <v>217</v>
      </c>
      <c r="C43" s="107">
        <v>-61.767000000000003</v>
      </c>
      <c r="D43" s="107">
        <v>-60.747999999999998</v>
      </c>
      <c r="E43" s="107">
        <f t="shared" si="9"/>
        <v>-1.0190000000000055</v>
      </c>
      <c r="F43" s="86">
        <f t="shared" si="8"/>
        <v>-1.6774214788964337E-2</v>
      </c>
      <c r="L43" s="89" t="s">
        <v>218</v>
      </c>
      <c r="M43" s="133">
        <f t="shared" si="10"/>
        <v>-61.767000000000003</v>
      </c>
      <c r="N43" s="133">
        <f t="shared" si="10"/>
        <v>-60.747999999999998</v>
      </c>
      <c r="O43" s="133">
        <f t="shared" si="10"/>
        <v>-1.0190000000000055</v>
      </c>
      <c r="P43" s="69">
        <f t="shared" si="11"/>
        <v>-1.6774214788964337E-2</v>
      </c>
    </row>
    <row r="44" spans="2:16" ht="24" x14ac:dyDescent="0.2">
      <c r="B44" s="90" t="s">
        <v>202</v>
      </c>
      <c r="C44" s="130">
        <v>1371.3689999999999</v>
      </c>
      <c r="D44" s="130">
        <v>1318.2829999999999</v>
      </c>
      <c r="E44" s="130">
        <f t="shared" si="9"/>
        <v>53.086000000000013</v>
      </c>
      <c r="F44" s="120">
        <f t="shared" si="8"/>
        <v>4.0269046934535313E-2</v>
      </c>
      <c r="L44" s="90" t="s">
        <v>208</v>
      </c>
      <c r="M44" s="137">
        <f t="shared" si="10"/>
        <v>1371.3689999999999</v>
      </c>
      <c r="N44" s="137">
        <f t="shared" si="10"/>
        <v>1318.2829999999999</v>
      </c>
      <c r="O44" s="137">
        <f t="shared" si="10"/>
        <v>53.086000000000013</v>
      </c>
      <c r="P44" s="91">
        <f>+F44</f>
        <v>4.0269046934535313E-2</v>
      </c>
    </row>
  </sheetData>
  <pageMargins left="0.7" right="0.7" top="0.75" bottom="0.75" header="0.3" footer="0.3"/>
  <pageSetup scale="96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V7"/>
  <sheetViews>
    <sheetView showGridLines="0" workbookViewId="0">
      <selection activeCell="C7" sqref="C7"/>
    </sheetView>
  </sheetViews>
  <sheetFormatPr baseColWidth="10" defaultRowHeight="12.75" x14ac:dyDescent="0.2"/>
  <cols>
    <col min="2" max="2" width="33.5703125" bestFit="1" customWidth="1"/>
    <col min="3" max="22" width="11.42578125" style="84"/>
  </cols>
  <sheetData>
    <row r="6" spans="2:22" ht="13.5" thickBot="1" x14ac:dyDescent="0.25">
      <c r="B6" s="48" t="s">
        <v>90</v>
      </c>
      <c r="C6" s="82" t="s">
        <v>178</v>
      </c>
      <c r="D6" s="82" t="s">
        <v>179</v>
      </c>
      <c r="E6" s="82" t="s">
        <v>180</v>
      </c>
      <c r="F6" s="82" t="s">
        <v>181</v>
      </c>
      <c r="G6" s="82" t="s">
        <v>182</v>
      </c>
      <c r="H6" s="82" t="s">
        <v>183</v>
      </c>
      <c r="I6" s="82" t="s">
        <v>184</v>
      </c>
      <c r="J6" s="82" t="s">
        <v>185</v>
      </c>
      <c r="K6" s="82" t="s">
        <v>186</v>
      </c>
      <c r="L6" s="82" t="s">
        <v>187</v>
      </c>
      <c r="M6" s="82" t="s">
        <v>188</v>
      </c>
      <c r="N6" s="82" t="s">
        <v>189</v>
      </c>
      <c r="O6" s="82" t="s">
        <v>190</v>
      </c>
      <c r="P6" s="82" t="s">
        <v>191</v>
      </c>
      <c r="Q6" s="82" t="s">
        <v>192</v>
      </c>
      <c r="R6" s="82" t="s">
        <v>193</v>
      </c>
      <c r="S6" s="82" t="s">
        <v>194</v>
      </c>
      <c r="T6" s="82" t="s">
        <v>195</v>
      </c>
      <c r="U6" s="82" t="s">
        <v>196</v>
      </c>
      <c r="V6" s="82" t="s">
        <v>223</v>
      </c>
    </row>
    <row r="7" spans="2:22" ht="15.75" x14ac:dyDescent="0.25">
      <c r="B7" s="8" t="s">
        <v>219</v>
      </c>
      <c r="C7" s="83">
        <v>61.76620617253424</v>
      </c>
      <c r="D7" s="83">
        <v>61.483666489994555</v>
      </c>
      <c r="E7" s="83">
        <v>59.894777601105666</v>
      </c>
      <c r="F7" s="83">
        <v>59.75033315666122</v>
      </c>
      <c r="G7" s="83">
        <v>7.9903331566612144</v>
      </c>
      <c r="H7" s="83">
        <v>7.9903331566612144</v>
      </c>
      <c r="I7" s="83">
        <v>7.9072220455501032</v>
      </c>
      <c r="J7" s="83">
        <v>6.4109723508004102</v>
      </c>
      <c r="K7" s="83">
        <v>2.676413742741802</v>
      </c>
      <c r="L7" s="83">
        <v>2.676413742741802</v>
      </c>
      <c r="M7" s="83">
        <v>2.676413742741802</v>
      </c>
      <c r="N7" s="83">
        <v>2.676413742741802</v>
      </c>
      <c r="O7" s="83">
        <v>2.676413742741802</v>
      </c>
      <c r="P7" s="83">
        <v>1.2563959912625118</v>
      </c>
      <c r="Q7" s="83">
        <v>1.1398279439252337</v>
      </c>
      <c r="R7" s="83">
        <v>1.1398279439252337</v>
      </c>
      <c r="S7" s="83">
        <v>1.1398279439252337</v>
      </c>
      <c r="T7" s="83">
        <v>1.1398279439252337</v>
      </c>
      <c r="U7" s="83">
        <v>0.6440612772585671</v>
      </c>
      <c r="V7" s="83">
        <v>5.9426691588785063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74"/>
  <sheetViews>
    <sheetView showGridLines="0" tabSelected="1" zoomScaleNormal="100" workbookViewId="0">
      <selection activeCell="E18" sqref="E18"/>
    </sheetView>
  </sheetViews>
  <sheetFormatPr baseColWidth="10" defaultRowHeight="12.75" x14ac:dyDescent="0.2"/>
  <cols>
    <col min="2" max="2" width="13.140625" style="41" customWidth="1"/>
    <col min="3" max="3" width="38.140625" customWidth="1"/>
    <col min="4" max="4" width="14.5703125" customWidth="1"/>
    <col min="5" max="5" width="14.85546875" customWidth="1"/>
    <col min="6" max="6" width="11.7109375" customWidth="1"/>
    <col min="9" max="9" width="2.5703125" style="49" customWidth="1"/>
    <col min="11" max="11" width="13.140625" style="41" customWidth="1"/>
    <col min="12" max="12" width="34.7109375" customWidth="1"/>
    <col min="13" max="13" width="14.7109375" customWidth="1"/>
    <col min="14" max="15" width="13.85546875" customWidth="1"/>
  </cols>
  <sheetData>
    <row r="3" spans="2:16" ht="15.75" x14ac:dyDescent="0.2">
      <c r="B3" s="141" t="s">
        <v>11</v>
      </c>
      <c r="C3" s="141"/>
      <c r="D3" s="141"/>
      <c r="E3" s="141"/>
      <c r="F3" s="141"/>
      <c r="G3" s="141"/>
      <c r="K3" s="141" t="s">
        <v>100</v>
      </c>
      <c r="L3" s="141"/>
      <c r="M3" s="141"/>
      <c r="N3" s="141"/>
      <c r="O3" s="141"/>
      <c r="P3" s="141"/>
    </row>
    <row r="4" spans="2:16" ht="15.75" x14ac:dyDescent="0.2">
      <c r="B4" s="7"/>
      <c r="K4" s="7"/>
    </row>
    <row r="5" spans="2:16" ht="12.6" customHeight="1" x14ac:dyDescent="0.2">
      <c r="B5" s="144" t="s">
        <v>0</v>
      </c>
      <c r="C5" s="56"/>
      <c r="D5" s="138" t="s">
        <v>220</v>
      </c>
      <c r="E5" s="138" t="s">
        <v>177</v>
      </c>
      <c r="F5" s="1" t="s">
        <v>32</v>
      </c>
      <c r="G5" s="142" t="s">
        <v>1</v>
      </c>
      <c r="K5" s="144" t="s">
        <v>0</v>
      </c>
      <c r="L5" s="56"/>
      <c r="M5" s="138" t="s">
        <v>221</v>
      </c>
      <c r="N5" s="138" t="s">
        <v>176</v>
      </c>
      <c r="O5" s="26" t="s">
        <v>163</v>
      </c>
      <c r="P5" s="142" t="s">
        <v>103</v>
      </c>
    </row>
    <row r="6" spans="2:16" ht="12.95" customHeight="1" thickBot="1" x14ac:dyDescent="0.25">
      <c r="B6" s="145"/>
      <c r="C6" s="57"/>
      <c r="D6" s="139"/>
      <c r="E6" s="139"/>
      <c r="F6" s="2" t="s">
        <v>0</v>
      </c>
      <c r="G6" s="143"/>
      <c r="K6" s="145"/>
      <c r="L6" s="57"/>
      <c r="M6" s="139"/>
      <c r="N6" s="139"/>
      <c r="O6" s="27" t="s">
        <v>33</v>
      </c>
      <c r="P6" s="143"/>
    </row>
    <row r="7" spans="2:16" ht="13.5" thickBot="1" x14ac:dyDescent="0.25">
      <c r="B7" s="140" t="s">
        <v>2</v>
      </c>
      <c r="C7" s="140"/>
      <c r="D7" s="93">
        <v>4843.4439046235702</v>
      </c>
      <c r="E7" s="93">
        <v>4473.2656020741997</v>
      </c>
      <c r="F7" s="93">
        <f>+D7-E7</f>
        <v>370.17830254937053</v>
      </c>
      <c r="G7" s="73">
        <f>IF(ISERROR(IF(E7=0," - -",IF(OR(AND(F7&gt;0,F7/E7&lt;0),AND(F7&lt;0,F7/E7&gt;0)),-F7/E7,F7/E7)))," - -",(IF(E7=0," - -",IF(OR(AND(F7&gt;0,F7/E7&lt;0),AND(F7&lt;0,F7/E7&gt;0)),-F7/E7,F7/E7))))</f>
        <v>8.2753481567855766E-2</v>
      </c>
      <c r="K7" s="140" t="s">
        <v>2</v>
      </c>
      <c r="L7" s="140"/>
      <c r="M7" s="45">
        <f>+D7</f>
        <v>4843.4439046235702</v>
      </c>
      <c r="N7" s="42">
        <f>+E7</f>
        <v>4473.2656020741997</v>
      </c>
      <c r="O7" s="42">
        <f>+F7</f>
        <v>370.17830254937053</v>
      </c>
      <c r="P7" s="73">
        <f>+G7</f>
        <v>8.2753481567855766E-2</v>
      </c>
    </row>
    <row r="8" spans="2:16" ht="13.5" thickBot="1" x14ac:dyDescent="0.25">
      <c r="B8" s="38"/>
      <c r="C8" s="17" t="s">
        <v>3</v>
      </c>
      <c r="D8" s="95">
        <v>3892.2070459145502</v>
      </c>
      <c r="E8" s="95">
        <v>3600.8588875174378</v>
      </c>
      <c r="F8" s="95">
        <f t="shared" ref="F8:F18" si="0">+D8-E8</f>
        <v>291.34815839711246</v>
      </c>
      <c r="G8" s="73">
        <f>IF(ISERROR(IF(E8=0," - -",IF(OR(AND(F8&gt;0,F8/E8&lt;0),AND(F8&lt;0,F8/E8&gt;0)),-F8/E8,F8/E8)))," - -",(IF(E8=0," - -",IF(OR(AND(F8&gt;0,F8/E8&lt;0),AND(F8&lt;0,F8/E8&gt;0)),-F8/E8,F8/E8))))</f>
        <v>8.0910740325616709E-2</v>
      </c>
      <c r="K8" s="38"/>
      <c r="L8" s="17" t="s">
        <v>92</v>
      </c>
      <c r="M8" s="42">
        <f t="shared" ref="M8:M18" si="1">+D8</f>
        <v>3892.2070459145502</v>
      </c>
      <c r="N8" s="43">
        <f t="shared" ref="N8:O18" si="2">+E8</f>
        <v>3600.8588875174378</v>
      </c>
      <c r="O8" s="43">
        <f t="shared" si="2"/>
        <v>291.34815839711246</v>
      </c>
      <c r="P8" s="73">
        <f t="shared" ref="P8:P18" si="3">+G8</f>
        <v>8.0910740325616709E-2</v>
      </c>
    </row>
    <row r="9" spans="2:16" ht="13.5" thickBot="1" x14ac:dyDescent="0.25">
      <c r="B9" s="38"/>
      <c r="C9" s="17" t="s">
        <v>4</v>
      </c>
      <c r="D9" s="95">
        <v>889.98123184195629</v>
      </c>
      <c r="E9" s="95">
        <v>836.89767566759667</v>
      </c>
      <c r="F9" s="95">
        <f t="shared" si="0"/>
        <v>53.083556174359614</v>
      </c>
      <c r="G9" s="73">
        <f t="shared" ref="G9:G18" si="4">IF(ISERROR(IF(E9=0," - -",IF(OR(AND(F9&gt;0,F9/E9&lt;0),AND(F9&lt;0,F9/E9&gt;0)),-F9/E9,F9/E9)))," - -",(IF(E9=0," - -",IF(OR(AND(F9&gt;0,F9/E9&lt;0),AND(F9&lt;0,F9/E9&gt;0)),-F9/E9,F9/E9))))</f>
        <v>6.3428968340740882E-2</v>
      </c>
      <c r="K9" s="38"/>
      <c r="L9" s="17" t="s">
        <v>93</v>
      </c>
      <c r="M9" s="43">
        <f t="shared" si="1"/>
        <v>889.98123184195629</v>
      </c>
      <c r="N9" s="43">
        <f t="shared" si="2"/>
        <v>836.89767566759667</v>
      </c>
      <c r="O9" s="43">
        <f t="shared" si="2"/>
        <v>53.083556174359614</v>
      </c>
      <c r="P9" s="73">
        <f t="shared" si="3"/>
        <v>6.3428968340740882E-2</v>
      </c>
    </row>
    <row r="10" spans="2:16" ht="13.5" thickBot="1" x14ac:dyDescent="0.25">
      <c r="B10" s="38"/>
      <c r="C10" s="17" t="s">
        <v>5</v>
      </c>
      <c r="D10" s="95">
        <v>273.42105181063312</v>
      </c>
      <c r="E10" s="95">
        <v>233.89480500199281</v>
      </c>
      <c r="F10" s="95">
        <f t="shared" si="0"/>
        <v>39.526246808640309</v>
      </c>
      <c r="G10" s="73">
        <f t="shared" si="4"/>
        <v>0.1689915550210854</v>
      </c>
      <c r="K10" s="38"/>
      <c r="L10" s="17" t="s">
        <v>94</v>
      </c>
      <c r="M10" s="43">
        <f t="shared" si="1"/>
        <v>273.42105181063312</v>
      </c>
      <c r="N10" s="43">
        <f t="shared" si="2"/>
        <v>233.89480500199281</v>
      </c>
      <c r="O10" s="43">
        <f t="shared" si="2"/>
        <v>39.526246808640309</v>
      </c>
      <c r="P10" s="73">
        <f t="shared" si="3"/>
        <v>0.1689915550210854</v>
      </c>
    </row>
    <row r="11" spans="2:16" ht="13.5" thickBot="1" x14ac:dyDescent="0.25">
      <c r="B11" s="38"/>
      <c r="C11" s="17" t="s">
        <v>6</v>
      </c>
      <c r="D11" s="95">
        <v>18.542519795239684</v>
      </c>
      <c r="E11" s="95">
        <v>17.984701350139499</v>
      </c>
      <c r="F11" s="95">
        <f t="shared" si="0"/>
        <v>0.5578184451001853</v>
      </c>
      <c r="G11" s="73">
        <f t="shared" si="4"/>
        <v>3.1016275124071412E-2</v>
      </c>
      <c r="K11" s="38"/>
      <c r="L11" s="17" t="s">
        <v>95</v>
      </c>
      <c r="M11" s="43">
        <f t="shared" si="1"/>
        <v>18.542519795239684</v>
      </c>
      <c r="N11" s="43">
        <f t="shared" si="2"/>
        <v>17.984701350139499</v>
      </c>
      <c r="O11" s="43">
        <f t="shared" si="2"/>
        <v>0.5578184451001853</v>
      </c>
      <c r="P11" s="73">
        <f t="shared" si="3"/>
        <v>3.1016275124071412E-2</v>
      </c>
    </row>
    <row r="12" spans="2:16" ht="12.95" customHeight="1" thickBot="1" x14ac:dyDescent="0.25">
      <c r="B12" s="39"/>
      <c r="C12" s="17" t="s">
        <v>7</v>
      </c>
      <c r="D12" s="106">
        <v>-230.70794473881011</v>
      </c>
      <c r="E12" s="106">
        <v>-216.37046574830609</v>
      </c>
      <c r="F12" s="106">
        <f t="shared" si="0"/>
        <v>-14.337478990504025</v>
      </c>
      <c r="G12" s="73">
        <f t="shared" si="4"/>
        <v>-6.6263567631185682E-2</v>
      </c>
      <c r="K12" s="39"/>
      <c r="L12" s="17" t="s">
        <v>96</v>
      </c>
      <c r="M12" s="43">
        <f t="shared" si="1"/>
        <v>-230.70794473881011</v>
      </c>
      <c r="N12" s="43">
        <f t="shared" si="2"/>
        <v>-216.37046574830609</v>
      </c>
      <c r="O12" s="43">
        <f t="shared" si="2"/>
        <v>-14.337478990504025</v>
      </c>
      <c r="P12" s="73">
        <f t="shared" si="3"/>
        <v>-6.6263567631185682E-2</v>
      </c>
    </row>
    <row r="13" spans="2:16" ht="13.5" thickBot="1" x14ac:dyDescent="0.25">
      <c r="B13" s="140" t="s">
        <v>8</v>
      </c>
      <c r="C13" s="140"/>
      <c r="D13" s="93">
        <v>4436.2480741096842</v>
      </c>
      <c r="E13" s="93">
        <v>4256.2545945097645</v>
      </c>
      <c r="F13" s="93">
        <f t="shared" si="0"/>
        <v>179.99347959991974</v>
      </c>
      <c r="G13" s="73">
        <f t="shared" si="4"/>
        <v>4.2289171289729061E-2</v>
      </c>
      <c r="K13" s="140" t="s">
        <v>97</v>
      </c>
      <c r="L13" s="140"/>
      <c r="M13" s="42">
        <f t="shared" si="1"/>
        <v>4436.2480741096842</v>
      </c>
      <c r="N13" s="42">
        <f t="shared" si="2"/>
        <v>4256.2545945097645</v>
      </c>
      <c r="O13" s="42">
        <f t="shared" si="2"/>
        <v>179.99347959991974</v>
      </c>
      <c r="P13" s="73">
        <f t="shared" si="3"/>
        <v>4.2289171289729061E-2</v>
      </c>
    </row>
    <row r="14" spans="2:16" ht="12.95" customHeight="1" thickBot="1" x14ac:dyDescent="0.25">
      <c r="B14" s="39"/>
      <c r="C14" s="17" t="s">
        <v>213</v>
      </c>
      <c r="D14" s="95">
        <v>4436.2480741096842</v>
      </c>
      <c r="E14" s="95">
        <v>4256.2545945097645</v>
      </c>
      <c r="F14" s="95">
        <f t="shared" si="0"/>
        <v>179.99347959991974</v>
      </c>
      <c r="G14" s="73">
        <f t="shared" si="4"/>
        <v>4.2289171289729061E-2</v>
      </c>
      <c r="K14" s="39"/>
      <c r="L14" s="17" t="s">
        <v>214</v>
      </c>
      <c r="M14" s="43">
        <f t="shared" si="1"/>
        <v>4436.2480741096842</v>
      </c>
      <c r="N14" s="43">
        <f t="shared" si="2"/>
        <v>4256.2545945097645</v>
      </c>
      <c r="O14" s="43">
        <f t="shared" si="2"/>
        <v>179.99347959991974</v>
      </c>
      <c r="P14" s="73">
        <f t="shared" si="3"/>
        <v>4.2289171289729061E-2</v>
      </c>
    </row>
    <row r="15" spans="2:16" ht="13.5" thickBot="1" x14ac:dyDescent="0.25">
      <c r="B15" s="140" t="s">
        <v>9</v>
      </c>
      <c r="C15" s="140"/>
      <c r="D15" s="93">
        <v>3763.5910209079188</v>
      </c>
      <c r="E15" s="93">
        <v>3755.4718017013747</v>
      </c>
      <c r="F15" s="93">
        <f t="shared" si="0"/>
        <v>8.1192192065441304</v>
      </c>
      <c r="G15" s="73">
        <f t="shared" si="4"/>
        <v>2.1619704887321503E-3</v>
      </c>
      <c r="K15" s="140" t="s">
        <v>98</v>
      </c>
      <c r="L15" s="140"/>
      <c r="M15" s="42">
        <f t="shared" si="1"/>
        <v>3763.5910209079188</v>
      </c>
      <c r="N15" s="42">
        <f t="shared" si="2"/>
        <v>3755.4718017013747</v>
      </c>
      <c r="O15" s="42">
        <f t="shared" si="2"/>
        <v>8.1192192065441304</v>
      </c>
      <c r="P15" s="73">
        <f t="shared" si="3"/>
        <v>2.1619704887321503E-3</v>
      </c>
    </row>
    <row r="16" spans="2:16" ht="12.95" customHeight="1" thickBot="1" x14ac:dyDescent="0.25">
      <c r="B16" s="39"/>
      <c r="C16" s="29" t="s">
        <v>3</v>
      </c>
      <c r="D16" s="95">
        <v>3763.5910209079188</v>
      </c>
      <c r="E16" s="95">
        <v>3755.4718017013747</v>
      </c>
      <c r="F16" s="95">
        <f t="shared" si="0"/>
        <v>8.1192192065441304</v>
      </c>
      <c r="G16" s="73">
        <f t="shared" si="4"/>
        <v>2.1619704887321503E-3</v>
      </c>
      <c r="K16" s="39"/>
      <c r="L16" s="17" t="s">
        <v>92</v>
      </c>
      <c r="M16" s="43">
        <f t="shared" si="1"/>
        <v>3763.5910209079188</v>
      </c>
      <c r="N16" s="43">
        <f t="shared" si="2"/>
        <v>3755.4718017013747</v>
      </c>
      <c r="O16" s="43">
        <f t="shared" si="2"/>
        <v>8.1192192065441304</v>
      </c>
      <c r="P16" s="73">
        <f t="shared" si="3"/>
        <v>2.1619704887321503E-3</v>
      </c>
    </row>
    <row r="17" spans="1:16" ht="14.1" customHeight="1" thickBot="1" x14ac:dyDescent="0.25">
      <c r="B17" s="140" t="s">
        <v>7</v>
      </c>
      <c r="C17" s="140"/>
      <c r="D17" s="105">
        <v>-57.749000000000002</v>
      </c>
      <c r="E17" s="105">
        <v>-57.456000000000003</v>
      </c>
      <c r="F17" s="105">
        <f t="shared" si="0"/>
        <v>-0.29299999999999926</v>
      </c>
      <c r="G17" s="73">
        <f t="shared" si="4"/>
        <v>-5.0995544416596915E-3</v>
      </c>
      <c r="K17" s="140" t="s">
        <v>96</v>
      </c>
      <c r="L17" s="140"/>
      <c r="M17" s="42">
        <f t="shared" si="1"/>
        <v>-57.749000000000002</v>
      </c>
      <c r="N17" s="42">
        <f t="shared" si="2"/>
        <v>-57.456000000000003</v>
      </c>
      <c r="O17" s="42">
        <f t="shared" si="2"/>
        <v>-0.29299999999999926</v>
      </c>
      <c r="P17" s="73">
        <f t="shared" si="3"/>
        <v>-5.0995544416596915E-3</v>
      </c>
    </row>
    <row r="18" spans="1:16" ht="14.1" customHeight="1" thickBot="1" x14ac:dyDescent="0.25">
      <c r="B18" s="140" t="s">
        <v>10</v>
      </c>
      <c r="C18" s="140"/>
      <c r="D18" s="93">
        <v>12985.533999641173</v>
      </c>
      <c r="E18" s="93">
        <v>12427.536000285339</v>
      </c>
      <c r="F18" s="93">
        <f t="shared" si="0"/>
        <v>557.9979993558336</v>
      </c>
      <c r="G18" s="73">
        <f t="shared" si="4"/>
        <v>4.4900131397166892E-2</v>
      </c>
      <c r="K18" s="140" t="s">
        <v>99</v>
      </c>
      <c r="L18" s="140"/>
      <c r="M18" s="42">
        <f t="shared" si="1"/>
        <v>12985.533999641173</v>
      </c>
      <c r="N18" s="42">
        <f t="shared" si="2"/>
        <v>12427.536000285339</v>
      </c>
      <c r="O18" s="42">
        <f t="shared" si="2"/>
        <v>557.9979993558336</v>
      </c>
      <c r="P18" s="73">
        <f t="shared" si="3"/>
        <v>4.4900131397166892E-2</v>
      </c>
    </row>
    <row r="23" spans="1:16" ht="15.75" x14ac:dyDescent="0.2">
      <c r="B23" s="141" t="s">
        <v>74</v>
      </c>
      <c r="C23" s="141"/>
      <c r="D23" s="141"/>
      <c r="E23" s="141"/>
      <c r="F23" s="141"/>
      <c r="G23" s="141"/>
      <c r="K23" s="141" t="s">
        <v>102</v>
      </c>
      <c r="L23" s="141"/>
      <c r="M23" s="141"/>
      <c r="N23" s="141"/>
      <c r="O23" s="141"/>
      <c r="P23" s="141"/>
    </row>
    <row r="25" spans="1:16" x14ac:dyDescent="0.2">
      <c r="B25" s="144" t="s">
        <v>0</v>
      </c>
      <c r="C25" s="1"/>
      <c r="D25" s="138" t="s">
        <v>220</v>
      </c>
      <c r="E25" s="138" t="s">
        <v>177</v>
      </c>
      <c r="F25" s="1" t="s">
        <v>32</v>
      </c>
      <c r="G25" s="142" t="s">
        <v>1</v>
      </c>
      <c r="K25" s="144" t="s">
        <v>0</v>
      </c>
      <c r="L25" s="1"/>
      <c r="M25" s="138" t="s">
        <v>221</v>
      </c>
      <c r="N25" s="138" t="s">
        <v>176</v>
      </c>
      <c r="O25" s="26" t="s">
        <v>163</v>
      </c>
      <c r="P25" s="142" t="s">
        <v>103</v>
      </c>
    </row>
    <row r="26" spans="1:16" ht="13.5" thickBot="1" x14ac:dyDescent="0.25">
      <c r="B26" s="145"/>
      <c r="C26" s="2"/>
      <c r="D26" s="139"/>
      <c r="E26" s="139"/>
      <c r="F26" s="2" t="s">
        <v>0</v>
      </c>
      <c r="G26" s="143"/>
      <c r="K26" s="145"/>
      <c r="L26" s="2"/>
      <c r="M26" s="139"/>
      <c r="N26" s="139"/>
      <c r="O26" s="27" t="s">
        <v>33</v>
      </c>
      <c r="P26" s="143"/>
    </row>
    <row r="27" spans="1:16" ht="13.5" thickBot="1" x14ac:dyDescent="0.25">
      <c r="B27" s="3" t="s">
        <v>2</v>
      </c>
      <c r="C27" s="4"/>
      <c r="D27" s="93">
        <v>1144.2919046235691</v>
      </c>
      <c r="E27" s="93">
        <v>1092.8176020741996</v>
      </c>
      <c r="F27" s="93">
        <f>+D27-E27</f>
        <v>51.47430254936944</v>
      </c>
      <c r="G27" s="73">
        <f t="shared" ref="G27:G38" si="5">IF(ISERROR(IF(E27=0," - -",IF(OR(AND(F27&gt;0,F27/E27&lt;0),AND(F27&lt;0,F27/E27&gt;0)),-F27/E27,F27/E27)))," - -",(IF(E27=0," - -",IF(OR(AND(F27&gt;0,F27/E27&lt;0),AND(F27&lt;0,F27/E27&gt;0)),-F27/E27,F27/E27))))</f>
        <v>4.7102373215502494E-2</v>
      </c>
      <c r="K27" s="140" t="s">
        <v>2</v>
      </c>
      <c r="L27" s="140"/>
      <c r="M27" s="42">
        <f t="shared" ref="M27:M38" si="6">+D27</f>
        <v>1144.2919046235691</v>
      </c>
      <c r="N27" s="42">
        <f t="shared" ref="N27:O38" si="7">+E27</f>
        <v>1092.8176020741996</v>
      </c>
      <c r="O27" s="42">
        <f t="shared" si="7"/>
        <v>51.47430254936944</v>
      </c>
      <c r="P27" s="73">
        <f t="shared" ref="P27:P38" si="8">+G27</f>
        <v>4.7102373215502494E-2</v>
      </c>
    </row>
    <row r="28" spans="1:16" ht="13.5" thickBot="1" x14ac:dyDescent="0.25">
      <c r="A28" s="78"/>
      <c r="B28" s="39"/>
      <c r="C28" s="17" t="s">
        <v>3</v>
      </c>
      <c r="D28" s="95">
        <v>388.80204591454992</v>
      </c>
      <c r="E28" s="95">
        <v>382.00488751743723</v>
      </c>
      <c r="F28" s="95">
        <f t="shared" ref="F28:F38" si="9">+D28-E28</f>
        <v>6.7971583971126961</v>
      </c>
      <c r="G28" s="73">
        <f t="shared" si="5"/>
        <v>1.7793380711136658E-2</v>
      </c>
      <c r="K28" s="38"/>
      <c r="L28" s="17" t="s">
        <v>92</v>
      </c>
      <c r="M28" s="44">
        <f t="shared" si="6"/>
        <v>388.80204591454992</v>
      </c>
      <c r="N28" s="43">
        <f t="shared" si="7"/>
        <v>382.00488751743723</v>
      </c>
      <c r="O28" s="43">
        <f t="shared" si="7"/>
        <v>6.7971583971126961</v>
      </c>
      <c r="P28" s="73">
        <f t="shared" si="8"/>
        <v>1.7793380711136658E-2</v>
      </c>
    </row>
    <row r="29" spans="1:16" ht="13.5" thickBot="1" x14ac:dyDescent="0.25">
      <c r="A29" s="72"/>
      <c r="B29" s="39"/>
      <c r="C29" s="17" t="s">
        <v>4</v>
      </c>
      <c r="D29" s="95">
        <v>726.42223184195632</v>
      </c>
      <c r="E29" s="95">
        <v>678.65767566759666</v>
      </c>
      <c r="F29" s="95">
        <f t="shared" si="9"/>
        <v>47.764556174359655</v>
      </c>
      <c r="G29" s="73">
        <f t="shared" si="5"/>
        <v>7.0380926771915722E-2</v>
      </c>
      <c r="K29" s="38"/>
      <c r="L29" s="17" t="s">
        <v>93</v>
      </c>
      <c r="M29" s="44">
        <f t="shared" si="6"/>
        <v>726.42223184195632</v>
      </c>
      <c r="N29" s="43">
        <f t="shared" si="7"/>
        <v>678.65767566759666</v>
      </c>
      <c r="O29" s="43">
        <f t="shared" si="7"/>
        <v>47.764556174359655</v>
      </c>
      <c r="P29" s="73">
        <f t="shared" si="8"/>
        <v>7.0380926771915722E-2</v>
      </c>
    </row>
    <row r="30" spans="1:16" ht="13.5" thickBot="1" x14ac:dyDescent="0.25">
      <c r="B30" s="39"/>
      <c r="C30" s="17" t="s">
        <v>5</v>
      </c>
      <c r="D30" s="95">
        <v>101.95505181063308</v>
      </c>
      <c r="E30" s="95">
        <v>92.774805001992817</v>
      </c>
      <c r="F30" s="95">
        <f t="shared" si="9"/>
        <v>9.1802468086402627</v>
      </c>
      <c r="G30" s="73">
        <f t="shared" si="5"/>
        <v>9.8951938604916162E-2</v>
      </c>
      <c r="K30" s="38"/>
      <c r="L30" s="17" t="s">
        <v>94</v>
      </c>
      <c r="M30" s="44">
        <f t="shared" si="6"/>
        <v>101.95505181063308</v>
      </c>
      <c r="N30" s="43">
        <f t="shared" si="7"/>
        <v>92.774805001992817</v>
      </c>
      <c r="O30" s="43">
        <f t="shared" si="7"/>
        <v>9.1802468086402627</v>
      </c>
      <c r="P30" s="73">
        <f t="shared" si="8"/>
        <v>9.8951938604916162E-2</v>
      </c>
    </row>
    <row r="31" spans="1:16" ht="13.5" thickBot="1" x14ac:dyDescent="0.25">
      <c r="A31" s="78"/>
      <c r="B31" s="39"/>
      <c r="C31" s="17" t="s">
        <v>6</v>
      </c>
      <c r="D31" s="95">
        <v>18.016519795239684</v>
      </c>
      <c r="E31" s="95">
        <v>17.351701350139496</v>
      </c>
      <c r="F31" s="95">
        <f t="shared" si="9"/>
        <v>0.66481844510018817</v>
      </c>
      <c r="G31" s="73">
        <f t="shared" si="5"/>
        <v>3.8314308878699292E-2</v>
      </c>
      <c r="K31" s="38"/>
      <c r="L31" s="17" t="s">
        <v>95</v>
      </c>
      <c r="M31" s="44">
        <f t="shared" si="6"/>
        <v>18.016519795239684</v>
      </c>
      <c r="N31" s="43">
        <f t="shared" si="7"/>
        <v>17.351701350139496</v>
      </c>
      <c r="O31" s="43">
        <f t="shared" si="7"/>
        <v>0.66481844510018817</v>
      </c>
      <c r="P31" s="73">
        <f t="shared" si="8"/>
        <v>3.8314308878699292E-2</v>
      </c>
    </row>
    <row r="32" spans="1:16" ht="13.5" thickBot="1" x14ac:dyDescent="0.25">
      <c r="A32" s="72"/>
      <c r="B32" s="39"/>
      <c r="C32" s="17" t="s">
        <v>7</v>
      </c>
      <c r="D32" s="106">
        <v>-90.903944738810125</v>
      </c>
      <c r="E32" s="106">
        <v>-77.971465748306102</v>
      </c>
      <c r="F32" s="106">
        <f t="shared" si="9"/>
        <v>-12.932478990504023</v>
      </c>
      <c r="G32" s="73">
        <f t="shared" si="5"/>
        <v>-0.16586168884204894</v>
      </c>
      <c r="K32" s="39"/>
      <c r="L32" s="17" t="s">
        <v>96</v>
      </c>
      <c r="M32" s="44">
        <f t="shared" si="6"/>
        <v>-90.903944738810125</v>
      </c>
      <c r="N32" s="43">
        <f t="shared" si="7"/>
        <v>-77.971465748306102</v>
      </c>
      <c r="O32" s="43">
        <f t="shared" si="7"/>
        <v>-12.932478990504023</v>
      </c>
      <c r="P32" s="73">
        <f t="shared" si="8"/>
        <v>-0.16586168884204894</v>
      </c>
    </row>
    <row r="33" spans="2:16" ht="13.5" thickBot="1" x14ac:dyDescent="0.25">
      <c r="B33" s="3" t="s">
        <v>8</v>
      </c>
      <c r="C33" s="4"/>
      <c r="D33" s="93">
        <v>402.24607410968582</v>
      </c>
      <c r="E33" s="93">
        <v>370.14959450976488</v>
      </c>
      <c r="F33" s="93">
        <f t="shared" si="9"/>
        <v>32.09647959992094</v>
      </c>
      <c r="G33" s="73">
        <f t="shared" si="5"/>
        <v>8.6712183603578699E-2</v>
      </c>
      <c r="K33" s="140" t="s">
        <v>97</v>
      </c>
      <c r="L33" s="140"/>
      <c r="M33" s="42">
        <f t="shared" si="6"/>
        <v>402.24607410968582</v>
      </c>
      <c r="N33" s="42">
        <f t="shared" si="7"/>
        <v>370.14959450976488</v>
      </c>
      <c r="O33" s="42">
        <f t="shared" si="7"/>
        <v>32.09647959992094</v>
      </c>
      <c r="P33" s="73">
        <f t="shared" si="8"/>
        <v>8.6712183603578699E-2</v>
      </c>
    </row>
    <row r="34" spans="2:16" ht="13.5" thickBot="1" x14ac:dyDescent="0.25">
      <c r="B34" s="39"/>
      <c r="C34" s="17" t="s">
        <v>213</v>
      </c>
      <c r="D34" s="95">
        <v>402.24607410968582</v>
      </c>
      <c r="E34" s="95">
        <v>370.14959450976488</v>
      </c>
      <c r="F34" s="95">
        <f t="shared" si="9"/>
        <v>32.09647959992094</v>
      </c>
      <c r="G34" s="73">
        <f t="shared" si="5"/>
        <v>8.6712183603578699E-2</v>
      </c>
      <c r="K34" s="39"/>
      <c r="L34" s="17" t="s">
        <v>214</v>
      </c>
      <c r="M34" s="44">
        <f t="shared" si="6"/>
        <v>402.24607410968582</v>
      </c>
      <c r="N34" s="43">
        <f t="shared" si="7"/>
        <v>370.14959450976488</v>
      </c>
      <c r="O34" s="43">
        <f t="shared" si="7"/>
        <v>32.09647959992094</v>
      </c>
      <c r="P34" s="73">
        <f t="shared" si="8"/>
        <v>8.6712183603578699E-2</v>
      </c>
    </row>
    <row r="35" spans="2:16" ht="13.5" thickBot="1" x14ac:dyDescent="0.25">
      <c r="B35" s="3" t="s">
        <v>9</v>
      </c>
      <c r="C35" s="4"/>
      <c r="D35" s="93">
        <v>216.06602090791924</v>
      </c>
      <c r="E35" s="93">
        <v>225.97180170137506</v>
      </c>
      <c r="F35" s="93">
        <f t="shared" si="9"/>
        <v>-9.9057807934558184</v>
      </c>
      <c r="G35" s="73">
        <f t="shared" si="5"/>
        <v>-4.3836357983048031E-2</v>
      </c>
      <c r="K35" s="140" t="s">
        <v>98</v>
      </c>
      <c r="L35" s="140"/>
      <c r="M35" s="42">
        <f t="shared" si="6"/>
        <v>216.06602090791924</v>
      </c>
      <c r="N35" s="42">
        <f t="shared" si="7"/>
        <v>225.97180170137506</v>
      </c>
      <c r="O35" s="42">
        <f t="shared" si="7"/>
        <v>-9.9057807934558184</v>
      </c>
      <c r="P35" s="73">
        <f t="shared" si="8"/>
        <v>-4.3836357983048031E-2</v>
      </c>
    </row>
    <row r="36" spans="2:16" ht="13.5" thickBot="1" x14ac:dyDescent="0.25">
      <c r="B36" s="39"/>
      <c r="C36" s="17" t="s">
        <v>3</v>
      </c>
      <c r="D36" s="95">
        <v>216.06602090791924</v>
      </c>
      <c r="E36" s="95">
        <v>225.97180170137506</v>
      </c>
      <c r="F36" s="95">
        <f t="shared" si="9"/>
        <v>-9.9057807934558184</v>
      </c>
      <c r="G36" s="73">
        <f t="shared" si="5"/>
        <v>-4.3836357983048031E-2</v>
      </c>
      <c r="K36" s="39"/>
      <c r="L36" s="17" t="s">
        <v>92</v>
      </c>
      <c r="M36" s="44">
        <f t="shared" si="6"/>
        <v>216.06602090791924</v>
      </c>
      <c r="N36" s="43">
        <f t="shared" si="7"/>
        <v>225.97180170137506</v>
      </c>
      <c r="O36" s="43">
        <f t="shared" si="7"/>
        <v>-9.9057807934558184</v>
      </c>
      <c r="P36" s="73">
        <f t="shared" si="8"/>
        <v>-4.3836357983048031E-2</v>
      </c>
    </row>
    <row r="37" spans="2:16" ht="13.5" thickBot="1" x14ac:dyDescent="0.25">
      <c r="B37" s="3" t="s">
        <v>7</v>
      </c>
      <c r="C37" s="4"/>
      <c r="D37" s="105">
        <v>-5.8540000000000001</v>
      </c>
      <c r="E37" s="105">
        <v>-4.8120000000000003</v>
      </c>
      <c r="F37" s="105">
        <f t="shared" si="9"/>
        <v>-1.0419999999999998</v>
      </c>
      <c r="G37" s="73">
        <f t="shared" si="5"/>
        <v>-0.21654197838736486</v>
      </c>
      <c r="K37" s="140" t="s">
        <v>96</v>
      </c>
      <c r="L37" s="140"/>
      <c r="M37" s="42">
        <f t="shared" si="6"/>
        <v>-5.8540000000000001</v>
      </c>
      <c r="N37" s="42">
        <f t="shared" si="7"/>
        <v>-4.8120000000000003</v>
      </c>
      <c r="O37" s="42">
        <f t="shared" si="7"/>
        <v>-1.0419999999999998</v>
      </c>
      <c r="P37" s="73">
        <f t="shared" si="8"/>
        <v>-0.21654197838736486</v>
      </c>
    </row>
    <row r="38" spans="2:16" ht="13.5" thickBot="1" x14ac:dyDescent="0.25">
      <c r="B38" s="10" t="s">
        <v>172</v>
      </c>
      <c r="C38" s="4"/>
      <c r="D38" s="93">
        <v>1756.7499996411739</v>
      </c>
      <c r="E38" s="93">
        <v>1684.1270002853396</v>
      </c>
      <c r="F38" s="93">
        <f t="shared" si="9"/>
        <v>72.622999355834281</v>
      </c>
      <c r="G38" s="73">
        <f t="shared" si="5"/>
        <v>4.3122044444112502E-2</v>
      </c>
      <c r="K38" s="140" t="s">
        <v>101</v>
      </c>
      <c r="L38" s="140"/>
      <c r="M38" s="42">
        <f t="shared" si="6"/>
        <v>1756.7499996411739</v>
      </c>
      <c r="N38" s="42">
        <f t="shared" si="7"/>
        <v>1684.1270002853396</v>
      </c>
      <c r="O38" s="42">
        <f t="shared" si="7"/>
        <v>72.622999355834281</v>
      </c>
      <c r="P38" s="73">
        <f t="shared" si="8"/>
        <v>4.3122044444112502E-2</v>
      </c>
    </row>
    <row r="42" spans="2:16" ht="15.75" x14ac:dyDescent="0.2">
      <c r="B42" s="141" t="s">
        <v>75</v>
      </c>
      <c r="C42" s="141"/>
      <c r="D42" s="141"/>
      <c r="E42" s="141"/>
      <c r="F42" s="141"/>
      <c r="G42" s="141"/>
      <c r="K42" s="141" t="s">
        <v>104</v>
      </c>
      <c r="L42" s="141"/>
      <c r="M42" s="141"/>
      <c r="N42" s="141"/>
      <c r="O42" s="141"/>
      <c r="P42" s="141"/>
    </row>
    <row r="45" spans="2:16" ht="15.75" customHeight="1" x14ac:dyDescent="0.2">
      <c r="B45" s="144" t="s">
        <v>0</v>
      </c>
      <c r="C45" s="1"/>
      <c r="D45" s="138" t="s">
        <v>220</v>
      </c>
      <c r="E45" s="138" t="s">
        <v>177</v>
      </c>
      <c r="F45" s="1" t="s">
        <v>32</v>
      </c>
      <c r="G45" s="142" t="s">
        <v>1</v>
      </c>
      <c r="K45" s="144" t="s">
        <v>0</v>
      </c>
      <c r="L45" s="1"/>
      <c r="M45" s="138" t="s">
        <v>221</v>
      </c>
      <c r="N45" s="138" t="s">
        <v>176</v>
      </c>
      <c r="O45" s="26" t="s">
        <v>163</v>
      </c>
      <c r="P45" s="142" t="s">
        <v>103</v>
      </c>
    </row>
    <row r="46" spans="2:16" ht="13.5" thickBot="1" x14ac:dyDescent="0.25">
      <c r="B46" s="145"/>
      <c r="C46" s="2"/>
      <c r="D46" s="139"/>
      <c r="E46" s="139"/>
      <c r="F46" s="2" t="s">
        <v>0</v>
      </c>
      <c r="G46" s="143"/>
      <c r="K46" s="145"/>
      <c r="L46" s="2"/>
      <c r="M46" s="139"/>
      <c r="N46" s="139"/>
      <c r="O46" s="27" t="s">
        <v>33</v>
      </c>
      <c r="P46" s="143"/>
    </row>
    <row r="47" spans="2:16" ht="13.5" thickBot="1" x14ac:dyDescent="0.25">
      <c r="B47" s="11" t="s">
        <v>2</v>
      </c>
      <c r="C47" s="5"/>
      <c r="D47" s="102">
        <v>201.90501801947585</v>
      </c>
      <c r="E47" s="102">
        <v>198.48067963514205</v>
      </c>
      <c r="F47" s="102">
        <f t="shared" ref="F47:F55" si="10">+D47-E47</f>
        <v>3.4243383843337938</v>
      </c>
      <c r="G47" s="73">
        <f t="shared" ref="G47:G55" si="11">IF(ISERROR(IF(E47=0," - -",IF(OR(AND(F47&gt;0,F47/E47&lt;0),AND(F47&lt;0,F47/E47&gt;0)),-F47/E47,F47/E47)))," - -",(IF(E47=0," - -",IF(OR(AND(F47&gt;0,F47/E47&lt;0),AND(F47&lt;0,F47/E47&gt;0)),-F47/E47,F47/E47))))</f>
        <v>1.7252754225895429E-2</v>
      </c>
      <c r="H47" s="12"/>
      <c r="K47" s="11" t="s">
        <v>2</v>
      </c>
      <c r="L47" s="5"/>
      <c r="M47" s="50">
        <f t="shared" ref="M47:M55" si="12">+D47</f>
        <v>201.90501801947585</v>
      </c>
      <c r="N47" s="50">
        <f t="shared" ref="N47:O55" si="13">+E47</f>
        <v>198.48067963514205</v>
      </c>
      <c r="O47" s="50">
        <f t="shared" si="13"/>
        <v>3.4243383843337938</v>
      </c>
      <c r="P47" s="73">
        <f t="shared" ref="P47:P55" si="14">+G47</f>
        <v>1.7252754225895429E-2</v>
      </c>
    </row>
    <row r="48" spans="2:16" ht="13.5" thickBot="1" x14ac:dyDescent="0.25">
      <c r="B48" s="11" t="s">
        <v>8</v>
      </c>
      <c r="C48" s="5"/>
      <c r="D48" s="102">
        <v>120.90035342975797</v>
      </c>
      <c r="E48" s="102">
        <v>106.08519619370267</v>
      </c>
      <c r="F48" s="102">
        <f t="shared" si="10"/>
        <v>14.815157236055299</v>
      </c>
      <c r="G48" s="73">
        <f t="shared" si="11"/>
        <v>0.13965338961153509</v>
      </c>
      <c r="H48" s="12"/>
      <c r="K48" s="11" t="s">
        <v>97</v>
      </c>
      <c r="L48" s="5"/>
      <c r="M48" s="50">
        <f t="shared" si="12"/>
        <v>120.90035342975797</v>
      </c>
      <c r="N48" s="50">
        <f t="shared" si="13"/>
        <v>106.08519619370267</v>
      </c>
      <c r="O48" s="50">
        <f t="shared" si="13"/>
        <v>14.815157236055299</v>
      </c>
      <c r="P48" s="73">
        <f t="shared" si="14"/>
        <v>0.13965338961153509</v>
      </c>
    </row>
    <row r="49" spans="2:16" ht="13.5" thickBot="1" x14ac:dyDescent="0.25">
      <c r="B49" s="11" t="s">
        <v>9</v>
      </c>
      <c r="C49" s="5"/>
      <c r="D49" s="102">
        <v>62.574628526421307</v>
      </c>
      <c r="E49" s="102">
        <v>61.278123800745888</v>
      </c>
      <c r="F49" s="102">
        <f t="shared" si="10"/>
        <v>1.296504725675419</v>
      </c>
      <c r="G49" s="73">
        <f t="shared" si="11"/>
        <v>2.1157709232273159E-2</v>
      </c>
      <c r="H49" s="12"/>
      <c r="K49" s="11" t="s">
        <v>98</v>
      </c>
      <c r="L49" s="5"/>
      <c r="M49" s="50">
        <f t="shared" si="12"/>
        <v>62.574628526421307</v>
      </c>
      <c r="N49" s="50">
        <f t="shared" si="13"/>
        <v>61.278123800745888</v>
      </c>
      <c r="O49" s="50">
        <f t="shared" si="13"/>
        <v>1.296504725675419</v>
      </c>
      <c r="P49" s="73">
        <f t="shared" si="14"/>
        <v>2.1157709232273159E-2</v>
      </c>
    </row>
    <row r="50" spans="2:16" ht="13.5" thickBot="1" x14ac:dyDescent="0.25">
      <c r="B50" s="10" t="s">
        <v>88</v>
      </c>
      <c r="C50" s="4"/>
      <c r="D50" s="93">
        <v>385.3799999756551</v>
      </c>
      <c r="E50" s="93">
        <v>365.8439996295906</v>
      </c>
      <c r="F50" s="93">
        <f t="shared" si="10"/>
        <v>19.536000346064498</v>
      </c>
      <c r="G50" s="73">
        <f t="shared" si="11"/>
        <v>5.3399810754978322E-2</v>
      </c>
      <c r="H50" s="12"/>
      <c r="K50" s="10" t="s">
        <v>105</v>
      </c>
      <c r="L50" s="4"/>
      <c r="M50" s="42">
        <f t="shared" si="12"/>
        <v>385.3799999756551</v>
      </c>
      <c r="N50" s="42">
        <f t="shared" si="13"/>
        <v>365.8439996295906</v>
      </c>
      <c r="O50" s="42">
        <f t="shared" si="13"/>
        <v>19.536000346064498</v>
      </c>
      <c r="P50" s="73">
        <f t="shared" si="14"/>
        <v>5.3399810754978322E-2</v>
      </c>
    </row>
    <row r="51" spans="2:16" ht="13.5" thickBot="1" x14ac:dyDescent="0.25">
      <c r="B51" s="40" t="s">
        <v>69</v>
      </c>
      <c r="C51" s="4"/>
      <c r="D51" s="106">
        <f>+'P&amp;L'!C14</f>
        <v>-3.887</v>
      </c>
      <c r="E51" s="106">
        <f>+'P&amp;L'!D14</f>
        <v>-13.691000000000001</v>
      </c>
      <c r="F51" s="106">
        <f t="shared" si="10"/>
        <v>9.8040000000000003</v>
      </c>
      <c r="G51" s="73">
        <f t="shared" si="11"/>
        <v>0.71609086261047405</v>
      </c>
      <c r="H51" s="12"/>
      <c r="K51" s="40" t="s">
        <v>125</v>
      </c>
      <c r="L51" s="4"/>
      <c r="M51" s="44">
        <f t="shared" si="12"/>
        <v>-3.887</v>
      </c>
      <c r="N51" s="44">
        <f t="shared" si="13"/>
        <v>-13.691000000000001</v>
      </c>
      <c r="O51" s="44">
        <f t="shared" si="13"/>
        <v>9.8040000000000003</v>
      </c>
      <c r="P51" s="73">
        <f t="shared" si="14"/>
        <v>0.71609086261047405</v>
      </c>
    </row>
    <row r="52" spans="2:16" ht="13.5" thickBot="1" x14ac:dyDescent="0.25">
      <c r="B52" s="40" t="s">
        <v>12</v>
      </c>
      <c r="C52" s="4"/>
      <c r="D52" s="106">
        <f>+'P&amp;L'!C15</f>
        <v>-61.767000000000003</v>
      </c>
      <c r="E52" s="106">
        <f>+'P&amp;L'!D15</f>
        <v>-60.747999999999998</v>
      </c>
      <c r="F52" s="106">
        <f t="shared" si="10"/>
        <v>-1.0190000000000055</v>
      </c>
      <c r="G52" s="73">
        <f t="shared" si="11"/>
        <v>-1.6774214788964337E-2</v>
      </c>
      <c r="H52" s="12"/>
      <c r="K52" s="40" t="s">
        <v>107</v>
      </c>
      <c r="L52" s="4"/>
      <c r="M52" s="44">
        <f t="shared" si="12"/>
        <v>-61.767000000000003</v>
      </c>
      <c r="N52" s="44">
        <f t="shared" si="13"/>
        <v>-60.747999999999998</v>
      </c>
      <c r="O52" s="44">
        <f t="shared" si="13"/>
        <v>-1.0190000000000055</v>
      </c>
      <c r="P52" s="73">
        <f t="shared" si="14"/>
        <v>-1.6774214788964337E-2</v>
      </c>
    </row>
    <row r="53" spans="2:16" ht="13.5" thickBot="1" x14ac:dyDescent="0.25">
      <c r="B53" s="40" t="s">
        <v>13</v>
      </c>
      <c r="C53" s="4"/>
      <c r="D53" s="106">
        <f>+'P&amp;L'!C16</f>
        <v>5.18</v>
      </c>
      <c r="E53" s="106">
        <f>+'P&amp;L'!D16</f>
        <v>-0.68600000000000005</v>
      </c>
      <c r="F53" s="106">
        <f t="shared" si="10"/>
        <v>5.8659999999999997</v>
      </c>
      <c r="G53" s="73">
        <f t="shared" si="11"/>
        <v>8.5510204081632644</v>
      </c>
      <c r="H53" s="12"/>
      <c r="K53" s="40" t="s">
        <v>108</v>
      </c>
      <c r="L53" s="4"/>
      <c r="M53" s="44">
        <f t="shared" si="12"/>
        <v>5.18</v>
      </c>
      <c r="N53" s="44">
        <f t="shared" si="13"/>
        <v>-0.68600000000000005</v>
      </c>
      <c r="O53" s="44">
        <f t="shared" si="13"/>
        <v>5.8659999999999997</v>
      </c>
      <c r="P53" s="73">
        <f t="shared" si="14"/>
        <v>8.5510204081632644</v>
      </c>
    </row>
    <row r="54" spans="2:16" ht="13.5" thickBot="1" x14ac:dyDescent="0.25">
      <c r="B54" s="40" t="s">
        <v>14</v>
      </c>
      <c r="C54" s="4"/>
      <c r="D54" s="106">
        <f>+'P&amp;L'!C17</f>
        <v>1.2719999999999998</v>
      </c>
      <c r="E54" s="106">
        <f>+'P&amp;L'!D17</f>
        <v>2.54</v>
      </c>
      <c r="F54" s="106">
        <f t="shared" si="10"/>
        <v>-1.2680000000000002</v>
      </c>
      <c r="G54" s="73">
        <f t="shared" si="11"/>
        <v>-0.49921259842519694</v>
      </c>
      <c r="H54" s="12"/>
      <c r="K54" s="40" t="s">
        <v>159</v>
      </c>
      <c r="L54" s="4"/>
      <c r="M54" s="44">
        <f t="shared" si="12"/>
        <v>1.2719999999999998</v>
      </c>
      <c r="N54" s="44">
        <f t="shared" si="13"/>
        <v>2.54</v>
      </c>
      <c r="O54" s="44">
        <f t="shared" si="13"/>
        <v>-1.2680000000000002</v>
      </c>
      <c r="P54" s="73">
        <f t="shared" si="14"/>
        <v>-0.49921259842519694</v>
      </c>
    </row>
    <row r="55" spans="2:16" ht="13.5" thickBot="1" x14ac:dyDescent="0.25">
      <c r="B55" s="10" t="s">
        <v>15</v>
      </c>
      <c r="C55" s="4"/>
      <c r="D55" s="93">
        <f>+'P&amp;L'!C18</f>
        <v>326.17800000000011</v>
      </c>
      <c r="E55" s="93">
        <f>+'P&amp;L'!D18</f>
        <v>293.2589999999999</v>
      </c>
      <c r="F55" s="93">
        <f t="shared" si="10"/>
        <v>32.91900000000021</v>
      </c>
      <c r="G55" s="73">
        <f t="shared" si="11"/>
        <v>0.11225230939203987</v>
      </c>
      <c r="H55" s="12"/>
      <c r="K55" s="10" t="s">
        <v>160</v>
      </c>
      <c r="L55" s="4"/>
      <c r="M55" s="42">
        <f t="shared" si="12"/>
        <v>326.17800000000011</v>
      </c>
      <c r="N55" s="42">
        <f t="shared" si="13"/>
        <v>293.2589999999999</v>
      </c>
      <c r="O55" s="42">
        <f t="shared" si="13"/>
        <v>32.91900000000021</v>
      </c>
      <c r="P55" s="73">
        <f t="shared" si="14"/>
        <v>0.11225230939203987</v>
      </c>
    </row>
    <row r="57" spans="2:16" x14ac:dyDescent="0.2">
      <c r="D57" s="72"/>
      <c r="E57" s="72"/>
      <c r="F57" s="72"/>
    </row>
    <row r="58" spans="2:16" x14ac:dyDescent="0.2">
      <c r="D58" s="72"/>
      <c r="E58" s="72"/>
      <c r="F58" s="72"/>
      <c r="G58" s="79"/>
    </row>
    <row r="59" spans="2:16" x14ac:dyDescent="0.2">
      <c r="D59" s="111"/>
      <c r="E59" s="111"/>
      <c r="F59" s="72"/>
    </row>
    <row r="60" spans="2:16" x14ac:dyDescent="0.2">
      <c r="D60" s="111"/>
      <c r="E60" s="111"/>
      <c r="F60" s="72"/>
    </row>
    <row r="61" spans="2:16" x14ac:dyDescent="0.2">
      <c r="D61" s="111"/>
      <c r="E61" s="111"/>
      <c r="F61" s="72"/>
    </row>
    <row r="62" spans="2:16" x14ac:dyDescent="0.2">
      <c r="H62" s="72"/>
    </row>
    <row r="63" spans="2:16" x14ac:dyDescent="0.2">
      <c r="C63" s="41"/>
      <c r="D63" s="41"/>
      <c r="E63" s="41"/>
      <c r="F63" s="41"/>
      <c r="G63" s="41"/>
      <c r="H63" s="41"/>
    </row>
    <row r="64" spans="2:16" ht="12.75" customHeight="1" x14ac:dyDescent="0.2">
      <c r="C64" s="41"/>
      <c r="D64" s="41"/>
      <c r="E64" s="41"/>
      <c r="F64" s="41"/>
      <c r="G64" s="41"/>
      <c r="H64" s="41"/>
    </row>
    <row r="65" spans="3:8" x14ac:dyDescent="0.2">
      <c r="C65" s="41"/>
      <c r="D65" s="41"/>
      <c r="E65" s="41"/>
      <c r="F65" s="41"/>
      <c r="G65" s="41"/>
      <c r="H65" s="41"/>
    </row>
    <row r="66" spans="3:8" x14ac:dyDescent="0.2">
      <c r="C66" s="41"/>
      <c r="D66" s="41"/>
      <c r="E66" s="41"/>
      <c r="F66" s="41"/>
      <c r="G66" s="41"/>
      <c r="H66" s="41"/>
    </row>
    <row r="67" spans="3:8" x14ac:dyDescent="0.2">
      <c r="C67" s="41"/>
      <c r="D67" s="41"/>
      <c r="E67" s="41"/>
      <c r="F67" s="41"/>
      <c r="G67" s="41"/>
      <c r="H67" s="41"/>
    </row>
    <row r="68" spans="3:8" x14ac:dyDescent="0.2">
      <c r="C68" s="41"/>
      <c r="D68" s="41"/>
      <c r="E68" s="41"/>
      <c r="F68" s="41"/>
      <c r="G68" s="41"/>
      <c r="H68" s="41"/>
    </row>
    <row r="69" spans="3:8" x14ac:dyDescent="0.2">
      <c r="C69" s="41"/>
      <c r="D69" s="41"/>
      <c r="E69" s="41"/>
      <c r="F69" s="41"/>
      <c r="G69" s="41"/>
      <c r="H69" s="41"/>
    </row>
    <row r="70" spans="3:8" x14ac:dyDescent="0.2">
      <c r="C70" s="41"/>
      <c r="D70" s="41"/>
      <c r="E70" s="41"/>
      <c r="F70" s="41"/>
      <c r="G70" s="41"/>
      <c r="H70" s="41"/>
    </row>
    <row r="71" spans="3:8" x14ac:dyDescent="0.2">
      <c r="C71" s="41"/>
      <c r="D71" s="41"/>
      <c r="E71" s="41"/>
      <c r="F71" s="41"/>
      <c r="G71" s="41"/>
      <c r="H71" s="41"/>
    </row>
    <row r="72" spans="3:8" x14ac:dyDescent="0.2">
      <c r="C72" s="41"/>
      <c r="D72" s="41"/>
      <c r="E72" s="41"/>
      <c r="F72" s="41"/>
      <c r="G72" s="41"/>
      <c r="H72" s="41"/>
    </row>
    <row r="74" spans="3:8" x14ac:dyDescent="0.2">
      <c r="C74" s="9"/>
    </row>
  </sheetData>
  <mergeCells count="45">
    <mergeCell ref="B17:C17"/>
    <mergeCell ref="B18:C18"/>
    <mergeCell ref="K45:K46"/>
    <mergeCell ref="K23:P23"/>
    <mergeCell ref="K25:K26"/>
    <mergeCell ref="P25:P26"/>
    <mergeCell ref="B45:B46"/>
    <mergeCell ref="G45:G46"/>
    <mergeCell ref="K27:L27"/>
    <mergeCell ref="B42:G42"/>
    <mergeCell ref="B25:B26"/>
    <mergeCell ref="G25:G26"/>
    <mergeCell ref="B23:G23"/>
    <mergeCell ref="M45:M46"/>
    <mergeCell ref="N45:N46"/>
    <mergeCell ref="D25:D26"/>
    <mergeCell ref="B15:C15"/>
    <mergeCell ref="B3:G3"/>
    <mergeCell ref="G5:G6"/>
    <mergeCell ref="B7:C7"/>
    <mergeCell ref="B13:C13"/>
    <mergeCell ref="B5:B6"/>
    <mergeCell ref="D5:D6"/>
    <mergeCell ref="E5:E6"/>
    <mergeCell ref="M5:M6"/>
    <mergeCell ref="M25:M26"/>
    <mergeCell ref="K3:P3"/>
    <mergeCell ref="P5:P6"/>
    <mergeCell ref="K7:L7"/>
    <mergeCell ref="K13:L13"/>
    <mergeCell ref="K5:K6"/>
    <mergeCell ref="K15:L15"/>
    <mergeCell ref="N5:N6"/>
    <mergeCell ref="N25:N26"/>
    <mergeCell ref="K17:L17"/>
    <mergeCell ref="K18:L18"/>
    <mergeCell ref="E25:E26"/>
    <mergeCell ref="D45:D46"/>
    <mergeCell ref="E45:E46"/>
    <mergeCell ref="K33:L33"/>
    <mergeCell ref="K35:L35"/>
    <mergeCell ref="K37:L37"/>
    <mergeCell ref="K38:L38"/>
    <mergeCell ref="K42:P42"/>
    <mergeCell ref="P45:P46"/>
  </mergeCells>
  <pageMargins left="0.7" right="0.7" top="0.75" bottom="0.75" header="0.3" footer="0.3"/>
  <pageSetup scale="92" orientation="portrait" r:id="rId1"/>
  <colBreaks count="1" manualBreakCount="1">
    <brk id="8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19"/>
  <sheetViews>
    <sheetView showGridLines="0" zoomScale="80" zoomScaleNormal="80" workbookViewId="0">
      <selection activeCell="D12" sqref="D12"/>
    </sheetView>
  </sheetViews>
  <sheetFormatPr baseColWidth="10" defaultRowHeight="12.75" x14ac:dyDescent="0.2"/>
  <cols>
    <col min="2" max="2" width="10.85546875" style="14"/>
    <col min="3" max="3" width="31.28515625" style="14" customWidth="1"/>
    <col min="4" max="4" width="13.5703125" customWidth="1"/>
    <col min="5" max="5" width="14" customWidth="1"/>
    <col min="7" max="7" width="6" customWidth="1"/>
    <col min="8" max="8" width="2.42578125" style="49" customWidth="1"/>
    <col min="9" max="9" width="3.85546875" customWidth="1"/>
    <col min="10" max="10" width="10.85546875" style="14"/>
    <col min="11" max="11" width="27.28515625" style="14" customWidth="1"/>
    <col min="12" max="13" width="14" customWidth="1"/>
  </cols>
  <sheetData>
    <row r="3" spans="2:14" ht="15.75" x14ac:dyDescent="0.2">
      <c r="B3" s="141" t="s">
        <v>76</v>
      </c>
      <c r="C3" s="141"/>
      <c r="D3" s="141"/>
      <c r="E3" s="141"/>
      <c r="F3" s="141"/>
      <c r="J3" s="141" t="s">
        <v>165</v>
      </c>
      <c r="K3" s="141"/>
      <c r="L3" s="141"/>
      <c r="M3" s="141"/>
      <c r="N3" s="141"/>
    </row>
    <row r="5" spans="2:14" ht="17.25" customHeight="1" x14ac:dyDescent="0.2">
      <c r="B5" s="146" t="s">
        <v>0</v>
      </c>
      <c r="C5" s="144"/>
      <c r="D5" s="138" t="s">
        <v>220</v>
      </c>
      <c r="E5" s="138" t="s">
        <v>177</v>
      </c>
      <c r="F5" s="142" t="s">
        <v>1</v>
      </c>
      <c r="J5" s="148" t="s">
        <v>0</v>
      </c>
      <c r="K5" s="148"/>
      <c r="L5" s="138" t="s">
        <v>221</v>
      </c>
      <c r="M5" s="138" t="s">
        <v>176</v>
      </c>
      <c r="N5" s="142" t="s">
        <v>103</v>
      </c>
    </row>
    <row r="6" spans="2:14" ht="10.5" customHeight="1" thickBot="1" x14ac:dyDescent="0.25">
      <c r="B6" s="147"/>
      <c r="C6" s="145"/>
      <c r="D6" s="139"/>
      <c r="E6" s="139"/>
      <c r="F6" s="143"/>
      <c r="J6" s="149"/>
      <c r="K6" s="149"/>
      <c r="L6" s="139"/>
      <c r="M6" s="139"/>
      <c r="N6" s="143"/>
    </row>
    <row r="7" spans="2:14" ht="13.5" thickBot="1" x14ac:dyDescent="0.25">
      <c r="B7" s="140" t="s">
        <v>16</v>
      </c>
      <c r="C7" s="140"/>
      <c r="D7" s="93">
        <f>+'Main KPIs'!D7</f>
        <v>4843.4439046235702</v>
      </c>
      <c r="E7" s="93">
        <f>+'Main KPIs'!E7</f>
        <v>4473.2656020741997</v>
      </c>
      <c r="F7" s="73">
        <f>+'Main KPIs'!G7</f>
        <v>8.2753481567855766E-2</v>
      </c>
      <c r="G7" s="12"/>
      <c r="H7" s="51"/>
      <c r="I7" s="12"/>
      <c r="J7" s="140" t="s">
        <v>164</v>
      </c>
      <c r="K7" s="140"/>
      <c r="L7" s="93">
        <f>+D7</f>
        <v>4843.4439046235702</v>
      </c>
      <c r="M7" s="93">
        <f>+E7</f>
        <v>4473.2656020741997</v>
      </c>
      <c r="N7" s="73">
        <f>+F7</f>
        <v>8.2753481567855766E-2</v>
      </c>
    </row>
    <row r="8" spans="2:14" ht="13.5" thickBot="1" x14ac:dyDescent="0.25">
      <c r="B8" s="28"/>
      <c r="C8" s="52" t="s">
        <v>3</v>
      </c>
      <c r="D8" s="95">
        <f>+'Main KPIs'!D8</f>
        <v>3892.2070459145502</v>
      </c>
      <c r="E8" s="95">
        <f>+'Main KPIs'!E8</f>
        <v>3600.8588875174378</v>
      </c>
      <c r="F8" s="73">
        <f>+'Main KPIs'!G8</f>
        <v>8.0910740325616709E-2</v>
      </c>
      <c r="G8" s="12"/>
      <c r="H8" s="51"/>
      <c r="I8" s="12"/>
      <c r="J8" s="28"/>
      <c r="K8" s="52" t="s">
        <v>92</v>
      </c>
      <c r="L8" s="95">
        <f t="shared" ref="L8:L18" si="0">+D8</f>
        <v>3892.2070459145502</v>
      </c>
      <c r="M8" s="95">
        <f t="shared" ref="M8:M18" si="1">+E8</f>
        <v>3600.8588875174378</v>
      </c>
      <c r="N8" s="73">
        <f t="shared" ref="N8:N18" si="2">+F8</f>
        <v>8.0910740325616709E-2</v>
      </c>
    </row>
    <row r="9" spans="2:14" ht="13.5" thickBot="1" x14ac:dyDescent="0.25">
      <c r="B9" s="28"/>
      <c r="C9" s="52" t="s">
        <v>4</v>
      </c>
      <c r="D9" s="95">
        <f>+'Main KPIs'!D9</f>
        <v>889.98123184195629</v>
      </c>
      <c r="E9" s="95">
        <f>+'Main KPIs'!E9</f>
        <v>836.89767566759667</v>
      </c>
      <c r="F9" s="73">
        <f>+'Main KPIs'!G9</f>
        <v>6.3428968340740882E-2</v>
      </c>
      <c r="G9" s="12"/>
      <c r="H9" s="51"/>
      <c r="I9" s="12"/>
      <c r="J9" s="28"/>
      <c r="K9" s="52" t="s">
        <v>93</v>
      </c>
      <c r="L9" s="95">
        <f t="shared" si="0"/>
        <v>889.98123184195629</v>
      </c>
      <c r="M9" s="95">
        <f t="shared" si="1"/>
        <v>836.89767566759667</v>
      </c>
      <c r="N9" s="73">
        <f t="shared" si="2"/>
        <v>6.3428968340740882E-2</v>
      </c>
    </row>
    <row r="10" spans="2:14" ht="13.5" thickBot="1" x14ac:dyDescent="0.25">
      <c r="B10" s="28"/>
      <c r="C10" s="52" t="s">
        <v>5</v>
      </c>
      <c r="D10" s="95">
        <f>+'Main KPIs'!D10</f>
        <v>273.42105181063312</v>
      </c>
      <c r="E10" s="95">
        <f>+'Main KPIs'!E10</f>
        <v>233.89480500199281</v>
      </c>
      <c r="F10" s="73">
        <f>+'Main KPIs'!G10</f>
        <v>0.1689915550210854</v>
      </c>
      <c r="G10" s="12"/>
      <c r="H10" s="51"/>
      <c r="I10" s="12"/>
      <c r="J10" s="28"/>
      <c r="K10" s="52" t="s">
        <v>94</v>
      </c>
      <c r="L10" s="95">
        <f t="shared" si="0"/>
        <v>273.42105181063312</v>
      </c>
      <c r="M10" s="95">
        <f t="shared" si="1"/>
        <v>233.89480500199281</v>
      </c>
      <c r="N10" s="73">
        <f t="shared" si="2"/>
        <v>0.1689915550210854</v>
      </c>
    </row>
    <row r="11" spans="2:14" ht="13.5" thickBot="1" x14ac:dyDescent="0.25">
      <c r="B11" s="28"/>
      <c r="C11" s="52" t="s">
        <v>6</v>
      </c>
      <c r="D11" s="95">
        <f>+'Main KPIs'!D11</f>
        <v>18.542519795239684</v>
      </c>
      <c r="E11" s="95">
        <f>+'Main KPIs'!E11</f>
        <v>17.984701350139499</v>
      </c>
      <c r="F11" s="73">
        <f>+'Main KPIs'!G11</f>
        <v>3.1016275124071412E-2</v>
      </c>
      <c r="G11" s="12"/>
      <c r="H11" s="51"/>
      <c r="I11" s="12"/>
      <c r="J11" s="28"/>
      <c r="K11" s="52" t="s">
        <v>95</v>
      </c>
      <c r="L11" s="95">
        <f t="shared" si="0"/>
        <v>18.542519795239684</v>
      </c>
      <c r="M11" s="95">
        <f t="shared" si="1"/>
        <v>17.984701350139499</v>
      </c>
      <c r="N11" s="73">
        <f t="shared" si="2"/>
        <v>3.1016275124071412E-2</v>
      </c>
    </row>
    <row r="12" spans="2:14" ht="13.5" thickBot="1" x14ac:dyDescent="0.25">
      <c r="B12" s="28"/>
      <c r="C12" s="29" t="s">
        <v>7</v>
      </c>
      <c r="D12" s="106">
        <f>+'Main KPIs'!D12</f>
        <v>-230.70794473881011</v>
      </c>
      <c r="E12" s="106">
        <f>+'Main KPIs'!E12</f>
        <v>-216.37046574830609</v>
      </c>
      <c r="F12" s="73">
        <f>+'Main KPIs'!G12</f>
        <v>-6.6263567631185682E-2</v>
      </c>
      <c r="G12" s="12"/>
      <c r="H12" s="51"/>
      <c r="I12" s="12"/>
      <c r="J12" s="28"/>
      <c r="K12" s="29" t="s">
        <v>96</v>
      </c>
      <c r="L12" s="106">
        <f t="shared" si="0"/>
        <v>-230.70794473881011</v>
      </c>
      <c r="M12" s="106">
        <f t="shared" si="1"/>
        <v>-216.37046574830609</v>
      </c>
      <c r="N12" s="73">
        <f t="shared" si="2"/>
        <v>-6.6263567631185682E-2</v>
      </c>
    </row>
    <row r="13" spans="2:14" ht="13.5" thickBot="1" x14ac:dyDescent="0.25">
      <c r="B13" s="140" t="s">
        <v>71</v>
      </c>
      <c r="C13" s="140"/>
      <c r="D13" s="93">
        <f>+'Main KPIs'!D27</f>
        <v>1144.2919046235691</v>
      </c>
      <c r="E13" s="93">
        <f>+'Main KPIs'!E27</f>
        <v>1092.8176020741996</v>
      </c>
      <c r="F13" s="73">
        <f>+'Main KPIs'!G27</f>
        <v>4.7102373215502494E-2</v>
      </c>
      <c r="G13" s="12"/>
      <c r="H13" s="51"/>
      <c r="I13" s="12"/>
      <c r="J13" s="140" t="s">
        <v>126</v>
      </c>
      <c r="K13" s="140"/>
      <c r="L13" s="93">
        <f t="shared" si="0"/>
        <v>1144.2919046235691</v>
      </c>
      <c r="M13" s="93">
        <f t="shared" si="1"/>
        <v>1092.8176020741996</v>
      </c>
      <c r="N13" s="73">
        <f t="shared" si="2"/>
        <v>4.7102373215502494E-2</v>
      </c>
    </row>
    <row r="14" spans="2:14" ht="13.5" thickBot="1" x14ac:dyDescent="0.25">
      <c r="B14" s="53"/>
      <c r="C14" s="29" t="s">
        <v>3</v>
      </c>
      <c r="D14" s="95">
        <f>+'Main KPIs'!D28</f>
        <v>388.80204591454992</v>
      </c>
      <c r="E14" s="95">
        <f>+'Main KPIs'!E28</f>
        <v>382.00488751743723</v>
      </c>
      <c r="F14" s="73">
        <f>+'Main KPIs'!G28</f>
        <v>1.7793380711136658E-2</v>
      </c>
      <c r="G14" s="12"/>
      <c r="H14" s="51"/>
      <c r="I14" s="12"/>
      <c r="J14" s="53"/>
      <c r="K14" s="29" t="s">
        <v>92</v>
      </c>
      <c r="L14" s="95">
        <f t="shared" si="0"/>
        <v>388.80204591454992</v>
      </c>
      <c r="M14" s="95">
        <f t="shared" si="1"/>
        <v>382.00488751743723</v>
      </c>
      <c r="N14" s="73">
        <f t="shared" si="2"/>
        <v>1.7793380711136658E-2</v>
      </c>
    </row>
    <row r="15" spans="2:14" ht="13.5" thickBot="1" x14ac:dyDescent="0.25">
      <c r="B15" s="53"/>
      <c r="C15" s="29" t="s">
        <v>4</v>
      </c>
      <c r="D15" s="95">
        <f>+'Main KPIs'!D29</f>
        <v>726.42223184195632</v>
      </c>
      <c r="E15" s="95">
        <f>+'Main KPIs'!E29</f>
        <v>678.65767566759666</v>
      </c>
      <c r="F15" s="73">
        <f>+'Main KPIs'!G29</f>
        <v>7.0380926771915722E-2</v>
      </c>
      <c r="G15" s="12"/>
      <c r="H15" s="51"/>
      <c r="I15" s="12"/>
      <c r="J15" s="53"/>
      <c r="K15" s="29" t="s">
        <v>93</v>
      </c>
      <c r="L15" s="95">
        <f t="shared" si="0"/>
        <v>726.42223184195632</v>
      </c>
      <c r="M15" s="95">
        <f t="shared" si="1"/>
        <v>678.65767566759666</v>
      </c>
      <c r="N15" s="73">
        <f t="shared" si="2"/>
        <v>7.0380926771915722E-2</v>
      </c>
    </row>
    <row r="16" spans="2:14" ht="13.5" thickBot="1" x14ac:dyDescent="0.25">
      <c r="B16" s="53"/>
      <c r="C16" s="29" t="s">
        <v>5</v>
      </c>
      <c r="D16" s="95">
        <f>+'Main KPIs'!D30</f>
        <v>101.95505181063308</v>
      </c>
      <c r="E16" s="95">
        <f>+'Main KPIs'!E30</f>
        <v>92.774805001992817</v>
      </c>
      <c r="F16" s="73">
        <f>+'Main KPIs'!G30</f>
        <v>9.8951938604916162E-2</v>
      </c>
      <c r="G16" s="12"/>
      <c r="H16" s="51"/>
      <c r="I16" s="12"/>
      <c r="J16" s="53"/>
      <c r="K16" s="29" t="s">
        <v>94</v>
      </c>
      <c r="L16" s="95">
        <f t="shared" si="0"/>
        <v>101.95505181063308</v>
      </c>
      <c r="M16" s="95">
        <f t="shared" si="1"/>
        <v>92.774805001992817</v>
      </c>
      <c r="N16" s="73">
        <f t="shared" si="2"/>
        <v>9.8951938604916162E-2</v>
      </c>
    </row>
    <row r="17" spans="2:14" ht="13.5" thickBot="1" x14ac:dyDescent="0.25">
      <c r="B17" s="53"/>
      <c r="C17" s="29" t="s">
        <v>6</v>
      </c>
      <c r="D17" s="95">
        <f>+'Main KPIs'!D31</f>
        <v>18.016519795239684</v>
      </c>
      <c r="E17" s="95">
        <f>+'Main KPIs'!E31</f>
        <v>17.351701350139496</v>
      </c>
      <c r="F17" s="73">
        <f>+'Main KPIs'!G31</f>
        <v>3.8314308878699292E-2</v>
      </c>
      <c r="G17" s="12"/>
      <c r="H17" s="51"/>
      <c r="I17" s="12"/>
      <c r="J17" s="53"/>
      <c r="K17" s="29" t="s">
        <v>95</v>
      </c>
      <c r="L17" s="95">
        <f t="shared" si="0"/>
        <v>18.016519795239684</v>
      </c>
      <c r="M17" s="95">
        <f t="shared" si="1"/>
        <v>17.351701350139496</v>
      </c>
      <c r="N17" s="73">
        <f t="shared" si="2"/>
        <v>3.8314308878699292E-2</v>
      </c>
    </row>
    <row r="18" spans="2:14" ht="13.5" thickBot="1" x14ac:dyDescent="0.25">
      <c r="B18" s="53"/>
      <c r="C18" s="29" t="s">
        <v>7</v>
      </c>
      <c r="D18" s="106">
        <f>+'Main KPIs'!D32</f>
        <v>-90.903944738810125</v>
      </c>
      <c r="E18" s="106">
        <f>+'Main KPIs'!E32</f>
        <v>-77.971465748306102</v>
      </c>
      <c r="F18" s="73">
        <f>+'Main KPIs'!G32</f>
        <v>-0.16586168884204894</v>
      </c>
      <c r="G18" s="12"/>
      <c r="H18" s="51"/>
      <c r="I18" s="12"/>
      <c r="J18" s="53"/>
      <c r="K18" s="29" t="s">
        <v>96</v>
      </c>
      <c r="L18" s="106">
        <f t="shared" si="0"/>
        <v>-90.903944738810125</v>
      </c>
      <c r="M18" s="106">
        <f t="shared" si="1"/>
        <v>-77.971465748306102</v>
      </c>
      <c r="N18" s="73">
        <f t="shared" si="2"/>
        <v>-0.16586168884204894</v>
      </c>
    </row>
    <row r="19" spans="2:14" x14ac:dyDescent="0.2">
      <c r="D19" s="46"/>
      <c r="E19" s="46"/>
      <c r="L19" s="46"/>
      <c r="M19" s="46"/>
    </row>
  </sheetData>
  <mergeCells count="15">
    <mergeCell ref="B3:F3"/>
    <mergeCell ref="J3:N3"/>
    <mergeCell ref="N5:N6"/>
    <mergeCell ref="J7:K7"/>
    <mergeCell ref="J13:K13"/>
    <mergeCell ref="B5:C6"/>
    <mergeCell ref="F5:F6"/>
    <mergeCell ref="B7:C7"/>
    <mergeCell ref="B13:C13"/>
    <mergeCell ref="J5:J6"/>
    <mergeCell ref="K5:K6"/>
    <mergeCell ref="D5:D6"/>
    <mergeCell ref="E5:E6"/>
    <mergeCell ref="L5:L6"/>
    <mergeCell ref="M5:M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14"/>
  <sheetViews>
    <sheetView showGridLines="0" zoomScaleNormal="100" workbookViewId="0">
      <selection activeCell="D9" sqref="D9"/>
    </sheetView>
  </sheetViews>
  <sheetFormatPr baseColWidth="10" defaultRowHeight="12.75" x14ac:dyDescent="0.2"/>
  <cols>
    <col min="2" max="2" width="12.5703125" bestFit="1" customWidth="1"/>
    <col min="3" max="3" width="27" bestFit="1" customWidth="1"/>
    <col min="4" max="5" width="15.42578125" customWidth="1"/>
    <col min="7" max="7" width="4.85546875" customWidth="1"/>
    <col min="8" max="8" width="2.42578125" style="49" customWidth="1"/>
    <col min="9" max="9" width="3.85546875" customWidth="1"/>
    <col min="10" max="10" width="12.5703125" bestFit="1" customWidth="1"/>
    <col min="11" max="11" width="29.42578125" customWidth="1"/>
    <col min="12" max="13" width="15.28515625" customWidth="1"/>
  </cols>
  <sheetData>
    <row r="3" spans="2:15" ht="15.75" x14ac:dyDescent="0.2">
      <c r="B3" s="141" t="s">
        <v>77</v>
      </c>
      <c r="C3" s="141"/>
      <c r="D3" s="141"/>
      <c r="E3" s="141"/>
      <c r="F3" s="141"/>
      <c r="J3" s="141" t="s">
        <v>166</v>
      </c>
      <c r="K3" s="141"/>
      <c r="L3" s="141"/>
      <c r="M3" s="141"/>
      <c r="N3" s="141"/>
    </row>
    <row r="5" spans="2:15" ht="12" customHeight="1" x14ac:dyDescent="0.2">
      <c r="B5" s="148" t="s">
        <v>0</v>
      </c>
      <c r="C5" s="15"/>
      <c r="D5" s="138" t="s">
        <v>220</v>
      </c>
      <c r="E5" s="138" t="s">
        <v>177</v>
      </c>
      <c r="F5" s="150" t="s">
        <v>1</v>
      </c>
      <c r="J5" s="148" t="s">
        <v>0</v>
      </c>
      <c r="K5" s="15"/>
      <c r="L5" s="138" t="s">
        <v>221</v>
      </c>
      <c r="M5" s="138" t="s">
        <v>176</v>
      </c>
      <c r="N5" s="142" t="s">
        <v>103</v>
      </c>
    </row>
    <row r="6" spans="2:15" ht="13.5" thickBot="1" x14ac:dyDescent="0.25">
      <c r="B6" s="149"/>
      <c r="C6" s="16"/>
      <c r="D6" s="139"/>
      <c r="E6" s="139"/>
      <c r="F6" s="151"/>
      <c r="J6" s="149"/>
      <c r="K6" s="16"/>
      <c r="L6" s="139"/>
      <c r="M6" s="139"/>
      <c r="N6" s="143"/>
    </row>
    <row r="7" spans="2:15" ht="13.5" thickBot="1" x14ac:dyDescent="0.25">
      <c r="B7" s="10" t="s">
        <v>17</v>
      </c>
      <c r="C7" s="10"/>
      <c r="D7" s="93">
        <f>+'Main KPIs'!D13</f>
        <v>4436.2480741096842</v>
      </c>
      <c r="E7" s="93">
        <f>+'Main KPIs'!E13</f>
        <v>4256.2545945097645</v>
      </c>
      <c r="F7" s="73">
        <f>+'Main KPIs'!G13</f>
        <v>4.2289171289729061E-2</v>
      </c>
      <c r="G7" s="12"/>
      <c r="H7" s="51"/>
      <c r="I7" s="12"/>
      <c r="J7" s="140" t="s">
        <v>164</v>
      </c>
      <c r="K7" s="140"/>
      <c r="L7" s="93">
        <f t="shared" ref="L7:N10" si="0">+D7</f>
        <v>4436.2480741096842</v>
      </c>
      <c r="M7" s="93">
        <f t="shared" si="0"/>
        <v>4256.2545945097645</v>
      </c>
      <c r="N7" s="73">
        <f t="shared" si="0"/>
        <v>4.2289171289729061E-2</v>
      </c>
      <c r="O7" s="12"/>
    </row>
    <row r="8" spans="2:15" ht="14.25" thickBot="1" x14ac:dyDescent="0.25">
      <c r="B8" s="12"/>
      <c r="C8" s="20" t="s">
        <v>209</v>
      </c>
      <c r="D8" s="95">
        <f>+'Main KPIs'!D14</f>
        <v>4436.2480741096842</v>
      </c>
      <c r="E8" s="95">
        <f>+'Main KPIs'!E14</f>
        <v>4256.2545945097645</v>
      </c>
      <c r="F8" s="73">
        <f>+'Main KPIs'!G14</f>
        <v>4.2289171289729061E-2</v>
      </c>
      <c r="G8" s="12"/>
      <c r="H8" s="51"/>
      <c r="I8" s="12"/>
      <c r="J8" s="28"/>
      <c r="K8" s="52" t="s">
        <v>211</v>
      </c>
      <c r="L8" s="95">
        <f t="shared" si="0"/>
        <v>4436.2480741096842</v>
      </c>
      <c r="M8" s="95">
        <f t="shared" si="0"/>
        <v>4256.2545945097645</v>
      </c>
      <c r="N8" s="73">
        <f t="shared" si="0"/>
        <v>4.2289171289729061E-2</v>
      </c>
      <c r="O8" s="12"/>
    </row>
    <row r="9" spans="2:15" ht="13.5" thickBot="1" x14ac:dyDescent="0.25">
      <c r="B9" s="10" t="s">
        <v>71</v>
      </c>
      <c r="C9" s="10"/>
      <c r="D9" s="93">
        <f>+'Main KPIs'!D33</f>
        <v>402.24607410968582</v>
      </c>
      <c r="E9" s="93">
        <f>+'Main KPIs'!E33</f>
        <v>370.14959450976488</v>
      </c>
      <c r="F9" s="73">
        <f>+'Main KPIs'!G33</f>
        <v>8.6712183603578699E-2</v>
      </c>
      <c r="G9" s="12"/>
      <c r="H9" s="51"/>
      <c r="I9" s="12"/>
      <c r="J9" s="140" t="s">
        <v>126</v>
      </c>
      <c r="K9" s="140"/>
      <c r="L9" s="93">
        <f t="shared" si="0"/>
        <v>402.24607410968582</v>
      </c>
      <c r="M9" s="93">
        <f t="shared" si="0"/>
        <v>370.14959450976488</v>
      </c>
      <c r="N9" s="73">
        <f t="shared" si="0"/>
        <v>8.6712183603578699E-2</v>
      </c>
      <c r="O9" s="12"/>
    </row>
    <row r="10" spans="2:15" ht="14.25" thickBot="1" x14ac:dyDescent="0.25">
      <c r="B10" s="12"/>
      <c r="C10" s="20" t="s">
        <v>209</v>
      </c>
      <c r="D10" s="95">
        <f>+'Main KPIs'!D34</f>
        <v>402.24607410968582</v>
      </c>
      <c r="E10" s="95">
        <f>+'Main KPIs'!E34</f>
        <v>370.14959450976488</v>
      </c>
      <c r="F10" s="73">
        <f>+'Main KPIs'!G34</f>
        <v>8.6712183603578699E-2</v>
      </c>
      <c r="G10" s="12"/>
      <c r="H10" s="51"/>
      <c r="I10" s="12"/>
      <c r="J10" s="53"/>
      <c r="K10" s="52" t="s">
        <v>211</v>
      </c>
      <c r="L10" s="95">
        <f t="shared" si="0"/>
        <v>402.24607410968582</v>
      </c>
      <c r="M10" s="95">
        <f t="shared" si="0"/>
        <v>370.14959450976488</v>
      </c>
      <c r="N10" s="73">
        <f t="shared" si="0"/>
        <v>8.6712183603578699E-2</v>
      </c>
      <c r="O10" s="12"/>
    </row>
    <row r="11" spans="2:15" x14ac:dyDescent="0.2">
      <c r="B11" s="12"/>
      <c r="C11" s="12"/>
      <c r="D11" s="12"/>
      <c r="E11" s="12"/>
      <c r="F11" s="12"/>
      <c r="G11" s="12"/>
      <c r="H11" s="51"/>
      <c r="I11" s="12"/>
      <c r="J11" s="12"/>
      <c r="K11" s="12"/>
      <c r="L11" s="12"/>
      <c r="M11" s="12"/>
      <c r="N11" s="12"/>
      <c r="O11" s="12"/>
    </row>
    <row r="13" spans="2:15" x14ac:dyDescent="0.2">
      <c r="B13" s="94" t="s">
        <v>210</v>
      </c>
    </row>
    <row r="14" spans="2:15" x14ac:dyDescent="0.2">
      <c r="J14" s="94" t="s">
        <v>212</v>
      </c>
    </row>
  </sheetData>
  <mergeCells count="12">
    <mergeCell ref="J7:K7"/>
    <mergeCell ref="J9:K9"/>
    <mergeCell ref="B5:B6"/>
    <mergeCell ref="F5:F6"/>
    <mergeCell ref="B3:F3"/>
    <mergeCell ref="J3:N3"/>
    <mergeCell ref="J5:J6"/>
    <mergeCell ref="N5:N6"/>
    <mergeCell ref="D5:D6"/>
    <mergeCell ref="E5:E6"/>
    <mergeCell ref="L5:L6"/>
    <mergeCell ref="M5:M6"/>
  </mergeCells>
  <pageMargins left="0.7" right="0.7" top="0.75" bottom="0.75" header="0.3" footer="0.3"/>
  <pageSetup scale="9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23"/>
  <sheetViews>
    <sheetView showGridLines="0" zoomScaleNormal="100" workbookViewId="0">
      <selection activeCell="D9" sqref="D9"/>
    </sheetView>
  </sheetViews>
  <sheetFormatPr baseColWidth="10" defaultRowHeight="12.75" x14ac:dyDescent="0.2"/>
  <cols>
    <col min="3" max="3" width="31.85546875" customWidth="1"/>
    <col min="4" max="5" width="15.85546875" customWidth="1"/>
    <col min="7" max="7" width="4.5703125" customWidth="1"/>
    <col min="8" max="8" width="2.42578125" style="49" customWidth="1"/>
    <col min="9" max="9" width="3.140625" customWidth="1"/>
    <col min="11" max="11" width="37.140625" customWidth="1"/>
    <col min="12" max="13" width="15.28515625" customWidth="1"/>
  </cols>
  <sheetData>
    <row r="3" spans="2:14" ht="15.75" x14ac:dyDescent="0.2">
      <c r="B3" s="141" t="s">
        <v>78</v>
      </c>
      <c r="C3" s="141"/>
      <c r="D3" s="141"/>
      <c r="E3" s="141"/>
      <c r="F3" s="141"/>
      <c r="J3" s="141" t="s">
        <v>167</v>
      </c>
      <c r="K3" s="141"/>
      <c r="L3" s="141"/>
      <c r="M3" s="141"/>
      <c r="N3" s="141"/>
    </row>
    <row r="5" spans="2:14" ht="16.5" customHeight="1" x14ac:dyDescent="0.2">
      <c r="B5" s="148" t="s">
        <v>0</v>
      </c>
      <c r="C5" s="15"/>
      <c r="D5" s="138" t="s">
        <v>220</v>
      </c>
      <c r="E5" s="138" t="s">
        <v>177</v>
      </c>
      <c r="F5" s="150" t="s">
        <v>1</v>
      </c>
      <c r="J5" s="148" t="s">
        <v>0</v>
      </c>
      <c r="K5" s="15"/>
      <c r="L5" s="138" t="s">
        <v>221</v>
      </c>
      <c r="M5" s="138" t="s">
        <v>176</v>
      </c>
      <c r="N5" s="142" t="s">
        <v>103</v>
      </c>
    </row>
    <row r="6" spans="2:14" ht="13.5" thickBot="1" x14ac:dyDescent="0.25">
      <c r="B6" s="149"/>
      <c r="C6" s="16"/>
      <c r="D6" s="139"/>
      <c r="E6" s="139"/>
      <c r="F6" s="151"/>
      <c r="J6" s="149"/>
      <c r="K6" s="16"/>
      <c r="L6" s="139"/>
      <c r="M6" s="139"/>
      <c r="N6" s="143"/>
    </row>
    <row r="7" spans="2:14" ht="13.5" thickBot="1" x14ac:dyDescent="0.25">
      <c r="B7" s="10" t="s">
        <v>17</v>
      </c>
      <c r="C7" s="10"/>
      <c r="D7" s="93">
        <f>+'Main KPIs'!D15</f>
        <v>3763.5910209079188</v>
      </c>
      <c r="E7" s="93">
        <f>+'Main KPIs'!E15</f>
        <v>3755.4718017013747</v>
      </c>
      <c r="F7" s="73">
        <f>+'Main KPIs'!G15</f>
        <v>2.1619704887321503E-3</v>
      </c>
      <c r="G7" s="12"/>
      <c r="H7" s="51"/>
      <c r="I7" s="12"/>
      <c r="J7" s="140" t="s">
        <v>164</v>
      </c>
      <c r="K7" s="140"/>
      <c r="L7" s="93">
        <f>+D7</f>
        <v>3763.5910209079188</v>
      </c>
      <c r="M7" s="93">
        <f t="shared" ref="M7:N10" si="0">+E7</f>
        <v>3755.4718017013747</v>
      </c>
      <c r="N7" s="73">
        <f t="shared" si="0"/>
        <v>2.1619704887321503E-3</v>
      </c>
    </row>
    <row r="8" spans="2:14" ht="13.5" thickBot="1" x14ac:dyDescent="0.25">
      <c r="B8" s="12"/>
      <c r="C8" s="20" t="s">
        <v>3</v>
      </c>
      <c r="D8" s="95">
        <f>+'Main KPIs'!D16</f>
        <v>3763.5910209079188</v>
      </c>
      <c r="E8" s="95">
        <f>+'Main KPIs'!E16</f>
        <v>3755.4718017013747</v>
      </c>
      <c r="F8" s="73">
        <f>+'Main KPIs'!G16</f>
        <v>2.1619704887321503E-3</v>
      </c>
      <c r="G8" s="12"/>
      <c r="H8" s="51"/>
      <c r="I8" s="12"/>
      <c r="J8" s="28"/>
      <c r="K8" s="52" t="s">
        <v>92</v>
      </c>
      <c r="L8" s="95">
        <f>+D8</f>
        <v>3763.5910209079188</v>
      </c>
      <c r="M8" s="95">
        <f t="shared" si="0"/>
        <v>3755.4718017013747</v>
      </c>
      <c r="N8" s="73">
        <f t="shared" si="0"/>
        <v>2.1619704887321503E-3</v>
      </c>
    </row>
    <row r="9" spans="2:14" ht="13.5" thickBot="1" x14ac:dyDescent="0.25">
      <c r="B9" s="10" t="s">
        <v>71</v>
      </c>
      <c r="C9" s="10"/>
      <c r="D9" s="96">
        <f>+'Main KPIs'!D35</f>
        <v>216.06602090791924</v>
      </c>
      <c r="E9" s="93">
        <f>+'Main KPIs'!E35</f>
        <v>225.97180170137506</v>
      </c>
      <c r="F9" s="73">
        <f>+'Main KPIs'!G35</f>
        <v>-4.3836357983048031E-2</v>
      </c>
      <c r="G9" s="12"/>
      <c r="H9" s="51"/>
      <c r="I9" s="12"/>
      <c r="J9" s="140" t="s">
        <v>126</v>
      </c>
      <c r="K9" s="140"/>
      <c r="L9" s="96">
        <f>+D9</f>
        <v>216.06602090791924</v>
      </c>
      <c r="M9" s="93">
        <f t="shared" si="0"/>
        <v>225.97180170137506</v>
      </c>
      <c r="N9" s="73">
        <f t="shared" si="0"/>
        <v>-4.3836357983048031E-2</v>
      </c>
    </row>
    <row r="10" spans="2:14" ht="18" customHeight="1" thickBot="1" x14ac:dyDescent="0.25">
      <c r="B10" s="12"/>
      <c r="C10" s="20" t="s">
        <v>3</v>
      </c>
      <c r="D10" s="97">
        <f>+'Main KPIs'!D36</f>
        <v>216.06602090791924</v>
      </c>
      <c r="E10" s="95">
        <f>+'Main KPIs'!E36</f>
        <v>225.97180170137506</v>
      </c>
      <c r="F10" s="73">
        <f>+'Main KPIs'!G36</f>
        <v>-4.3836357983048031E-2</v>
      </c>
      <c r="G10" s="12"/>
      <c r="H10" s="51"/>
      <c r="I10" s="12"/>
      <c r="J10" s="53"/>
      <c r="K10" s="29" t="s">
        <v>92</v>
      </c>
      <c r="L10" s="97">
        <f>+D10</f>
        <v>216.06602090791924</v>
      </c>
      <c r="M10" s="95">
        <f t="shared" si="0"/>
        <v>225.97180170137506</v>
      </c>
      <c r="N10" s="73">
        <f t="shared" si="0"/>
        <v>-4.3836357983048031E-2</v>
      </c>
    </row>
    <row r="11" spans="2:14" x14ac:dyDescent="0.2">
      <c r="B11" s="12"/>
      <c r="C11" s="12"/>
      <c r="D11" s="54"/>
      <c r="E11" s="54"/>
      <c r="F11" s="12"/>
      <c r="G11" s="12"/>
      <c r="H11" s="51"/>
      <c r="I11" s="12"/>
      <c r="J11" s="12"/>
      <c r="K11" s="12"/>
      <c r="L11" s="54"/>
      <c r="M11" s="54"/>
      <c r="N11" s="12"/>
    </row>
    <row r="12" spans="2:14" x14ac:dyDescent="0.2">
      <c r="B12" s="12"/>
      <c r="C12" s="12"/>
      <c r="D12" s="12"/>
      <c r="E12" s="12"/>
      <c r="F12" s="12"/>
      <c r="G12" s="12"/>
      <c r="H12" s="51"/>
      <c r="I12" s="12"/>
      <c r="J12" s="12"/>
      <c r="K12" s="12"/>
      <c r="L12" s="12"/>
      <c r="M12" s="12"/>
      <c r="N12" s="12"/>
    </row>
    <row r="13" spans="2:14" x14ac:dyDescent="0.2">
      <c r="B13" s="12"/>
      <c r="C13" s="12"/>
      <c r="D13" s="12"/>
      <c r="E13" s="12"/>
      <c r="F13" s="12"/>
      <c r="G13" s="12"/>
      <c r="H13" s="51"/>
      <c r="I13" s="12"/>
      <c r="J13" s="12"/>
      <c r="K13" s="12"/>
      <c r="L13" s="12"/>
      <c r="M13" s="12"/>
      <c r="N13" s="12"/>
    </row>
    <row r="14" spans="2:14" x14ac:dyDescent="0.2">
      <c r="B14" s="12"/>
      <c r="C14" s="12"/>
      <c r="D14" s="12"/>
      <c r="E14" s="12"/>
      <c r="F14" s="12"/>
      <c r="G14" s="12"/>
      <c r="H14" s="51"/>
      <c r="I14" s="12"/>
      <c r="J14" s="12"/>
      <c r="K14" s="12"/>
      <c r="L14" s="12"/>
      <c r="M14" s="12"/>
      <c r="N14" s="12"/>
    </row>
    <row r="15" spans="2:14" x14ac:dyDescent="0.2">
      <c r="B15" s="12"/>
      <c r="C15" s="12"/>
      <c r="D15" s="12"/>
      <c r="E15" s="12"/>
      <c r="F15" s="12"/>
      <c r="G15" s="12"/>
      <c r="H15" s="51"/>
      <c r="I15" s="12"/>
      <c r="J15" s="12"/>
      <c r="K15" s="12"/>
      <c r="L15" s="12"/>
      <c r="M15" s="12"/>
      <c r="N15" s="12"/>
    </row>
    <row r="16" spans="2:14" x14ac:dyDescent="0.2">
      <c r="B16" s="12"/>
      <c r="C16" s="12"/>
      <c r="D16" s="12"/>
      <c r="E16" s="12"/>
      <c r="F16" s="12"/>
      <c r="G16" s="12"/>
      <c r="H16" s="51"/>
      <c r="I16" s="12"/>
      <c r="J16" s="12"/>
      <c r="K16" s="12"/>
      <c r="L16" s="12"/>
      <c r="M16" s="12"/>
      <c r="N16" s="12"/>
    </row>
    <row r="23" spans="4:5" x14ac:dyDescent="0.2">
      <c r="D23" s="81"/>
      <c r="E23" s="81"/>
    </row>
  </sheetData>
  <mergeCells count="12">
    <mergeCell ref="J7:K7"/>
    <mergeCell ref="J9:K9"/>
    <mergeCell ref="B5:B6"/>
    <mergeCell ref="F5:F6"/>
    <mergeCell ref="B3:F3"/>
    <mergeCell ref="J3:N3"/>
    <mergeCell ref="J5:J6"/>
    <mergeCell ref="N5:N6"/>
    <mergeCell ref="D5:D6"/>
    <mergeCell ref="E5:E6"/>
    <mergeCell ref="L5:L6"/>
    <mergeCell ref="M5:M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2:U60"/>
  <sheetViews>
    <sheetView showGridLines="0" topLeftCell="A10" zoomScale="90" zoomScaleNormal="90" workbookViewId="0">
      <selection activeCell="D11" sqref="D11"/>
    </sheetView>
  </sheetViews>
  <sheetFormatPr baseColWidth="10" defaultRowHeight="12.75" x14ac:dyDescent="0.2"/>
  <sheetData>
    <row r="12" spans="2:21" ht="13.5" thickBot="1" x14ac:dyDescent="0.25"/>
    <row r="13" spans="2:21" x14ac:dyDescent="0.2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2:21" x14ac:dyDescent="0.2">
      <c r="B14" s="33"/>
      <c r="U14" s="34"/>
    </row>
    <row r="15" spans="2:21" x14ac:dyDescent="0.2">
      <c r="B15" s="33"/>
      <c r="U15" s="34"/>
    </row>
    <row r="16" spans="2:21" x14ac:dyDescent="0.2">
      <c r="B16" s="33"/>
      <c r="U16" s="34"/>
    </row>
    <row r="17" spans="2:21" x14ac:dyDescent="0.2">
      <c r="B17" s="33"/>
      <c r="U17" s="34"/>
    </row>
    <row r="18" spans="2:21" x14ac:dyDescent="0.2">
      <c r="B18" s="33"/>
      <c r="U18" s="34"/>
    </row>
    <row r="19" spans="2:21" x14ac:dyDescent="0.2">
      <c r="B19" s="33"/>
      <c r="U19" s="34"/>
    </row>
    <row r="20" spans="2:21" x14ac:dyDescent="0.2">
      <c r="B20" s="33"/>
      <c r="U20" s="34"/>
    </row>
    <row r="21" spans="2:21" x14ac:dyDescent="0.2">
      <c r="B21" s="33"/>
      <c r="U21" s="34"/>
    </row>
    <row r="22" spans="2:21" x14ac:dyDescent="0.2">
      <c r="B22" s="33"/>
      <c r="U22" s="34"/>
    </row>
    <row r="23" spans="2:21" x14ac:dyDescent="0.2">
      <c r="B23" s="33"/>
      <c r="U23" s="34"/>
    </row>
    <row r="24" spans="2:21" x14ac:dyDescent="0.2">
      <c r="B24" s="33"/>
      <c r="U24" s="34"/>
    </row>
    <row r="25" spans="2:21" x14ac:dyDescent="0.2">
      <c r="B25" s="33"/>
      <c r="U25" s="34"/>
    </row>
    <row r="26" spans="2:21" x14ac:dyDescent="0.2">
      <c r="B26" s="33"/>
      <c r="U26" s="34"/>
    </row>
    <row r="27" spans="2:21" x14ac:dyDescent="0.2">
      <c r="B27" s="33"/>
      <c r="U27" s="34"/>
    </row>
    <row r="28" spans="2:21" x14ac:dyDescent="0.2">
      <c r="B28" s="33"/>
      <c r="U28" s="34"/>
    </row>
    <row r="29" spans="2:21" x14ac:dyDescent="0.2">
      <c r="B29" s="33"/>
      <c r="U29" s="34"/>
    </row>
    <row r="30" spans="2:21" x14ac:dyDescent="0.2">
      <c r="B30" s="33"/>
      <c r="U30" s="34"/>
    </row>
    <row r="31" spans="2:21" x14ac:dyDescent="0.2">
      <c r="B31" s="33"/>
      <c r="U31" s="34"/>
    </row>
    <row r="32" spans="2:21" x14ac:dyDescent="0.2">
      <c r="B32" s="33"/>
      <c r="U32" s="34"/>
    </row>
    <row r="33" spans="2:21" x14ac:dyDescent="0.2">
      <c r="B33" s="33"/>
      <c r="U33" s="34"/>
    </row>
    <row r="34" spans="2:21" x14ac:dyDescent="0.2">
      <c r="B34" s="33"/>
      <c r="U34" s="34"/>
    </row>
    <row r="35" spans="2:21" x14ac:dyDescent="0.2">
      <c r="B35" s="33"/>
      <c r="U35" s="34"/>
    </row>
    <row r="36" spans="2:21" x14ac:dyDescent="0.2">
      <c r="B36" s="33"/>
      <c r="U36" s="34"/>
    </row>
    <row r="37" spans="2:21" x14ac:dyDescent="0.2">
      <c r="B37" s="33"/>
      <c r="U37" s="34"/>
    </row>
    <row r="38" spans="2:21" x14ac:dyDescent="0.2">
      <c r="B38" s="33"/>
      <c r="U38" s="34"/>
    </row>
    <row r="39" spans="2:21" x14ac:dyDescent="0.2">
      <c r="B39" s="33"/>
      <c r="U39" s="34"/>
    </row>
    <row r="40" spans="2:21" x14ac:dyDescent="0.2">
      <c r="B40" s="33"/>
      <c r="U40" s="34"/>
    </row>
    <row r="41" spans="2:21" x14ac:dyDescent="0.2">
      <c r="B41" s="33"/>
      <c r="U41" s="34"/>
    </row>
    <row r="42" spans="2:21" x14ac:dyDescent="0.2">
      <c r="B42" s="33"/>
      <c r="U42" s="34"/>
    </row>
    <row r="43" spans="2:21" x14ac:dyDescent="0.2">
      <c r="B43" s="33"/>
      <c r="U43" s="34"/>
    </row>
    <row r="44" spans="2:21" x14ac:dyDescent="0.2">
      <c r="B44" s="33"/>
      <c r="U44" s="34"/>
    </row>
    <row r="45" spans="2:21" x14ac:dyDescent="0.2">
      <c r="B45" s="33"/>
      <c r="U45" s="34"/>
    </row>
    <row r="46" spans="2:21" x14ac:dyDescent="0.2">
      <c r="B46" s="33"/>
      <c r="U46" s="34"/>
    </row>
    <row r="47" spans="2:21" x14ac:dyDescent="0.2">
      <c r="B47" s="33"/>
      <c r="U47" s="34"/>
    </row>
    <row r="48" spans="2:21" x14ac:dyDescent="0.2">
      <c r="B48" s="33"/>
      <c r="U48" s="34"/>
    </row>
    <row r="49" spans="2:21" x14ac:dyDescent="0.2">
      <c r="B49" s="33"/>
      <c r="U49" s="34"/>
    </row>
    <row r="50" spans="2:21" x14ac:dyDescent="0.2">
      <c r="B50" s="33"/>
      <c r="U50" s="34"/>
    </row>
    <row r="51" spans="2:21" x14ac:dyDescent="0.2">
      <c r="B51" s="33"/>
      <c r="U51" s="34"/>
    </row>
    <row r="52" spans="2:21" x14ac:dyDescent="0.2">
      <c r="B52" s="33"/>
      <c r="U52" s="34"/>
    </row>
    <row r="53" spans="2:21" x14ac:dyDescent="0.2">
      <c r="B53" s="33"/>
      <c r="U53" s="34"/>
    </row>
    <row r="54" spans="2:21" x14ac:dyDescent="0.2">
      <c r="B54" s="33"/>
      <c r="U54" s="34"/>
    </row>
    <row r="55" spans="2:21" x14ac:dyDescent="0.2">
      <c r="B55" s="33"/>
      <c r="U55" s="34"/>
    </row>
    <row r="56" spans="2:21" x14ac:dyDescent="0.2">
      <c r="B56" s="33"/>
      <c r="U56" s="34"/>
    </row>
    <row r="57" spans="2:21" x14ac:dyDescent="0.2">
      <c r="B57" s="33"/>
      <c r="U57" s="34"/>
    </row>
    <row r="58" spans="2:21" x14ac:dyDescent="0.2">
      <c r="B58" s="33"/>
      <c r="U58" s="34"/>
    </row>
    <row r="59" spans="2:21" x14ac:dyDescent="0.2">
      <c r="B59" s="33"/>
      <c r="U59" s="34"/>
    </row>
    <row r="60" spans="2:21" ht="13.5" thickBot="1" x14ac:dyDescent="0.25"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7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37"/>
  <sheetViews>
    <sheetView showGridLines="0" zoomScaleNormal="100" workbookViewId="0">
      <selection activeCell="B9" sqref="B9"/>
    </sheetView>
  </sheetViews>
  <sheetFormatPr baseColWidth="10" defaultRowHeight="12.75" x14ac:dyDescent="0.2"/>
  <cols>
    <col min="2" max="2" width="45.5703125" bestFit="1" customWidth="1"/>
    <col min="3" max="3" width="13.85546875" customWidth="1"/>
    <col min="4" max="4" width="15" customWidth="1"/>
    <col min="5" max="5" width="10.140625" bestFit="1" customWidth="1"/>
    <col min="7" max="8" width="3.42578125" customWidth="1"/>
    <col min="9" max="9" width="2.42578125" style="49" customWidth="1"/>
    <col min="10" max="11" width="3.42578125" customWidth="1"/>
    <col min="12" max="12" width="45.5703125" bestFit="1" customWidth="1"/>
    <col min="13" max="13" width="14.28515625" customWidth="1"/>
    <col min="14" max="14" width="14.5703125" customWidth="1"/>
    <col min="15" max="15" width="11.140625" customWidth="1"/>
  </cols>
  <sheetData>
    <row r="3" spans="2:16" ht="15.75" x14ac:dyDescent="0.2">
      <c r="B3" s="141" t="s">
        <v>79</v>
      </c>
      <c r="C3" s="141"/>
      <c r="D3" s="141"/>
      <c r="E3" s="141"/>
      <c r="F3" s="141"/>
      <c r="L3" s="141" t="s">
        <v>170</v>
      </c>
      <c r="M3" s="141"/>
      <c r="N3" s="141"/>
      <c r="O3" s="141"/>
      <c r="P3" s="141"/>
    </row>
    <row r="4" spans="2:16" ht="12.75" customHeight="1" x14ac:dyDescent="0.2">
      <c r="C4" s="112"/>
      <c r="D4" s="112"/>
      <c r="E4" s="14"/>
      <c r="F4" s="14"/>
      <c r="M4" s="112"/>
      <c r="N4" s="112"/>
      <c r="O4" s="14"/>
      <c r="P4" s="14"/>
    </row>
    <row r="5" spans="2:16" ht="24.75" thickBot="1" x14ac:dyDescent="0.25">
      <c r="B5" s="55" t="s">
        <v>0</v>
      </c>
      <c r="C5" s="3" t="s">
        <v>220</v>
      </c>
      <c r="D5" s="3" t="s">
        <v>177</v>
      </c>
      <c r="E5" s="2" t="s">
        <v>215</v>
      </c>
      <c r="F5" s="2" t="s">
        <v>1</v>
      </c>
      <c r="L5" s="55" t="s">
        <v>0</v>
      </c>
      <c r="M5" s="3" t="s">
        <v>221</v>
      </c>
      <c r="N5" s="3" t="s">
        <v>176</v>
      </c>
      <c r="O5" s="2" t="s">
        <v>216</v>
      </c>
      <c r="P5" s="2" t="s">
        <v>103</v>
      </c>
    </row>
    <row r="6" spans="2:16" ht="13.5" thickBot="1" x14ac:dyDescent="0.25">
      <c r="B6" s="19" t="s">
        <v>17</v>
      </c>
      <c r="C6" s="103">
        <v>12985.534</v>
      </c>
      <c r="D6" s="103">
        <v>12427.536</v>
      </c>
      <c r="E6" s="98">
        <f>+C6-D6</f>
        <v>557.99799999999959</v>
      </c>
      <c r="F6" s="114">
        <f>IF(ISERROR(IF(D6=0," - -",IF(OR(AND(E6&gt;0,E6/D6&lt;0),AND(E6&lt;0,E6/D6&gt;0)),-E6/D6,E6/D6)))," - -",(IF(D6=0," - -",IF(OR(AND(E6&gt;0,E6/D6&lt;0),AND(E6&lt;0,E6/D6&gt;0)),-E6/D6,E6/D6))))</f>
        <v>4.4900131450031577E-2</v>
      </c>
      <c r="L6" s="19" t="s">
        <v>106</v>
      </c>
      <c r="M6" s="74">
        <f>+C6</f>
        <v>12985.534</v>
      </c>
      <c r="N6" s="74">
        <f>+D6</f>
        <v>12427.536</v>
      </c>
      <c r="O6" s="74">
        <f>+E6</f>
        <v>557.99799999999959</v>
      </c>
      <c r="P6" s="66">
        <f>+F6</f>
        <v>4.4900131450031577E-2</v>
      </c>
    </row>
    <row r="7" spans="2:16" ht="13.5" thickBot="1" x14ac:dyDescent="0.25">
      <c r="B7" s="19" t="s">
        <v>71</v>
      </c>
      <c r="C7" s="103">
        <v>1756.75</v>
      </c>
      <c r="D7" s="103">
        <v>1684.127</v>
      </c>
      <c r="E7" s="98">
        <f t="shared" ref="E7:E27" si="0">+C7-D7</f>
        <v>72.623000000000047</v>
      </c>
      <c r="F7" s="114">
        <f t="shared" ref="F7:F22" si="1">IF(ISERROR(IF(D7=0," - -",IF(OR(AND(E7&gt;0,E7/D7&lt;0),AND(E7&lt;0,E7/D7&gt;0)),-E7/D7,E7/D7)))," - -",(IF(D7=0," - -",IF(OR(AND(E7&gt;0,E7/D7&lt;0),AND(E7&lt;0,E7/D7&gt;0)),-E7/D7,E7/D7))))</f>
        <v>4.3122044833911008E-2</v>
      </c>
      <c r="L7" s="19" t="s">
        <v>126</v>
      </c>
      <c r="M7" s="74">
        <f t="shared" ref="M7:M27" si="2">+C7</f>
        <v>1756.75</v>
      </c>
      <c r="N7" s="74">
        <f t="shared" ref="N7:N27" si="3">+D7</f>
        <v>1684.127</v>
      </c>
      <c r="O7" s="74">
        <f t="shared" ref="O7:O27" si="4">+E7</f>
        <v>72.623000000000047</v>
      </c>
      <c r="P7" s="66">
        <f t="shared" ref="P7:P27" si="5">+F7</f>
        <v>4.3122044833911008E-2</v>
      </c>
    </row>
    <row r="8" spans="2:16" ht="13.5" thickBot="1" x14ac:dyDescent="0.25">
      <c r="B8" s="20" t="s">
        <v>82</v>
      </c>
      <c r="C8" s="107">
        <v>-1206.308</v>
      </c>
      <c r="D8" s="107">
        <v>-1160</v>
      </c>
      <c r="E8" s="107">
        <f t="shared" si="0"/>
        <v>-46.307999999999993</v>
      </c>
      <c r="F8" s="115">
        <f t="shared" si="1"/>
        <v>-3.9920689655172405E-2</v>
      </c>
      <c r="L8" s="20" t="s">
        <v>119</v>
      </c>
      <c r="M8" s="75">
        <f t="shared" si="2"/>
        <v>-1206.308</v>
      </c>
      <c r="N8" s="75">
        <f t="shared" si="3"/>
        <v>-1160</v>
      </c>
      <c r="O8" s="75">
        <f t="shared" si="4"/>
        <v>-46.307999999999993</v>
      </c>
      <c r="P8" s="67">
        <f t="shared" si="5"/>
        <v>-3.9920689655172405E-2</v>
      </c>
    </row>
    <row r="9" spans="2:16" ht="13.5" thickBot="1" x14ac:dyDescent="0.25">
      <c r="B9" s="20" t="s">
        <v>83</v>
      </c>
      <c r="C9" s="107">
        <v>-66.903999999999996</v>
      </c>
      <c r="D9" s="107">
        <v>-64.506</v>
      </c>
      <c r="E9" s="107">
        <f t="shared" si="0"/>
        <v>-2.3979999999999961</v>
      </c>
      <c r="F9" s="115">
        <f t="shared" si="1"/>
        <v>-3.7174836449322485E-2</v>
      </c>
      <c r="L9" s="20" t="s">
        <v>120</v>
      </c>
      <c r="M9" s="75">
        <f t="shared" si="2"/>
        <v>-66.903999999999996</v>
      </c>
      <c r="N9" s="75">
        <f t="shared" si="3"/>
        <v>-64.506</v>
      </c>
      <c r="O9" s="75">
        <f t="shared" si="4"/>
        <v>-2.3979999999999961</v>
      </c>
      <c r="P9" s="67">
        <f t="shared" si="5"/>
        <v>-3.7174836449322485E-2</v>
      </c>
    </row>
    <row r="10" spans="2:16" ht="13.5" thickBot="1" x14ac:dyDescent="0.25">
      <c r="B10" s="21" t="s">
        <v>84</v>
      </c>
      <c r="C10" s="107">
        <v>-98.158000000000001</v>
      </c>
      <c r="D10" s="107">
        <v>-93.777000000000001</v>
      </c>
      <c r="E10" s="107">
        <f t="shared" si="0"/>
        <v>-4.3810000000000002</v>
      </c>
      <c r="F10" s="115">
        <f t="shared" si="1"/>
        <v>-4.6717212109579111E-2</v>
      </c>
      <c r="L10" s="21" t="s">
        <v>121</v>
      </c>
      <c r="M10" s="75">
        <f t="shared" si="2"/>
        <v>-98.158000000000001</v>
      </c>
      <c r="N10" s="75">
        <f t="shared" si="3"/>
        <v>-93.777000000000001</v>
      </c>
      <c r="O10" s="75">
        <f t="shared" si="4"/>
        <v>-4.3810000000000002</v>
      </c>
      <c r="P10" s="67">
        <f t="shared" si="5"/>
        <v>-4.6717212109579111E-2</v>
      </c>
    </row>
    <row r="11" spans="2:16" ht="13.5" thickBot="1" x14ac:dyDescent="0.25">
      <c r="B11" s="22" t="s">
        <v>85</v>
      </c>
      <c r="C11" s="116">
        <v>-1371.37</v>
      </c>
      <c r="D11" s="116">
        <v>-1318.2830000000001</v>
      </c>
      <c r="E11" s="116">
        <f t="shared" si="0"/>
        <v>-53.086999999999762</v>
      </c>
      <c r="F11" s="114">
        <f t="shared" si="1"/>
        <v>-4.0269805496998566E-2</v>
      </c>
      <c r="L11" s="22" t="s">
        <v>122</v>
      </c>
      <c r="M11" s="77">
        <f t="shared" si="2"/>
        <v>-1371.37</v>
      </c>
      <c r="N11" s="77">
        <f t="shared" si="3"/>
        <v>-1318.2830000000001</v>
      </c>
      <c r="O11" s="77">
        <f t="shared" si="4"/>
        <v>-53.086999999999762</v>
      </c>
      <c r="P11" s="66">
        <f t="shared" si="5"/>
        <v>-4.0269805496998566E-2</v>
      </c>
    </row>
    <row r="12" spans="2:16" ht="13.5" thickBot="1" x14ac:dyDescent="0.25">
      <c r="B12" s="19" t="s">
        <v>86</v>
      </c>
      <c r="C12" s="104">
        <v>385.38000000000011</v>
      </c>
      <c r="D12" s="104">
        <v>365.84399999999982</v>
      </c>
      <c r="E12" s="100">
        <f t="shared" si="0"/>
        <v>19.536000000000286</v>
      </c>
      <c r="F12" s="114">
        <f t="shared" si="1"/>
        <v>5.3399809754978336E-2</v>
      </c>
      <c r="L12" s="19" t="s">
        <v>123</v>
      </c>
      <c r="M12" s="74">
        <f t="shared" si="2"/>
        <v>385.38000000000011</v>
      </c>
      <c r="N12" s="74">
        <f t="shared" si="3"/>
        <v>365.84399999999982</v>
      </c>
      <c r="O12" s="74">
        <f t="shared" si="4"/>
        <v>19.536000000000286</v>
      </c>
      <c r="P12" s="66">
        <f t="shared" si="5"/>
        <v>5.3399809754978336E-2</v>
      </c>
    </row>
    <row r="13" spans="2:16" ht="13.5" thickBot="1" x14ac:dyDescent="0.25">
      <c r="B13" s="23" t="s">
        <v>87</v>
      </c>
      <c r="C13" s="101">
        <v>0.21937099758075998</v>
      </c>
      <c r="D13" s="101">
        <v>0.21723064828246316</v>
      </c>
      <c r="E13" s="101">
        <f t="shared" si="0"/>
        <v>2.1403492982968175E-3</v>
      </c>
      <c r="F13" s="113" t="s">
        <v>222</v>
      </c>
      <c r="L13" s="23" t="s">
        <v>124</v>
      </c>
      <c r="M13" s="47">
        <f t="shared" si="2"/>
        <v>0.21937099758075998</v>
      </c>
      <c r="N13" s="47">
        <f t="shared" si="3"/>
        <v>0.21723064828246316</v>
      </c>
      <c r="O13" s="47">
        <f t="shared" si="4"/>
        <v>2.1403492982968175E-3</v>
      </c>
      <c r="P13" s="24" t="str">
        <f t="shared" si="5"/>
        <v>21 p.b.</v>
      </c>
    </row>
    <row r="14" spans="2:16" ht="13.5" thickBot="1" x14ac:dyDescent="0.25">
      <c r="B14" s="20" t="s">
        <v>73</v>
      </c>
      <c r="C14" s="107">
        <v>-3.887</v>
      </c>
      <c r="D14" s="107">
        <v>-13.691000000000001</v>
      </c>
      <c r="E14" s="107">
        <f t="shared" si="0"/>
        <v>9.8040000000000003</v>
      </c>
      <c r="F14" s="115">
        <f t="shared" si="1"/>
        <v>0.71609086261047405</v>
      </c>
      <c r="L14" s="20" t="s">
        <v>125</v>
      </c>
      <c r="M14" s="75">
        <f t="shared" si="2"/>
        <v>-3.887</v>
      </c>
      <c r="N14" s="75">
        <f t="shared" si="3"/>
        <v>-13.691000000000001</v>
      </c>
      <c r="O14" s="75">
        <f t="shared" si="4"/>
        <v>9.8040000000000003</v>
      </c>
      <c r="P14" s="67">
        <f t="shared" si="5"/>
        <v>0.71609086261047405</v>
      </c>
    </row>
    <row r="15" spans="2:16" ht="13.5" thickBot="1" x14ac:dyDescent="0.25">
      <c r="B15" s="20" t="s">
        <v>18</v>
      </c>
      <c r="C15" s="107">
        <v>-61.767000000000003</v>
      </c>
      <c r="D15" s="107">
        <v>-60.747999999999998</v>
      </c>
      <c r="E15" s="107">
        <f t="shared" si="0"/>
        <v>-1.0190000000000055</v>
      </c>
      <c r="F15" s="115">
        <f t="shared" si="1"/>
        <v>-1.6774214788964337E-2</v>
      </c>
      <c r="L15" s="20" t="s">
        <v>107</v>
      </c>
      <c r="M15" s="75">
        <f t="shared" si="2"/>
        <v>-61.767000000000003</v>
      </c>
      <c r="N15" s="75">
        <f t="shared" si="3"/>
        <v>-60.747999999999998</v>
      </c>
      <c r="O15" s="75">
        <f t="shared" si="4"/>
        <v>-1.0190000000000055</v>
      </c>
      <c r="P15" s="67">
        <f t="shared" si="5"/>
        <v>-1.6774214788964337E-2</v>
      </c>
    </row>
    <row r="16" spans="2:16" ht="13.5" thickBot="1" x14ac:dyDescent="0.25">
      <c r="B16" s="20" t="s">
        <v>19</v>
      </c>
      <c r="C16" s="107">
        <v>5.18</v>
      </c>
      <c r="D16" s="107">
        <v>-0.68600000000000005</v>
      </c>
      <c r="E16" s="107">
        <f t="shared" si="0"/>
        <v>5.8659999999999997</v>
      </c>
      <c r="F16" s="115">
        <f t="shared" si="1"/>
        <v>8.5510204081632644</v>
      </c>
      <c r="L16" s="20" t="s">
        <v>108</v>
      </c>
      <c r="M16" s="75">
        <f t="shared" si="2"/>
        <v>5.18</v>
      </c>
      <c r="N16" s="75">
        <f t="shared" si="3"/>
        <v>-0.68600000000000005</v>
      </c>
      <c r="O16" s="75">
        <f t="shared" si="4"/>
        <v>5.8659999999999997</v>
      </c>
      <c r="P16" s="67">
        <f t="shared" si="5"/>
        <v>8.5510204081632644</v>
      </c>
    </row>
    <row r="17" spans="2:16" ht="13.5" thickBot="1" x14ac:dyDescent="0.25">
      <c r="B17" s="20" t="s">
        <v>20</v>
      </c>
      <c r="C17" s="107">
        <v>1.2719999999999998</v>
      </c>
      <c r="D17" s="107">
        <v>2.54</v>
      </c>
      <c r="E17" s="107">
        <f t="shared" si="0"/>
        <v>-1.2680000000000002</v>
      </c>
      <c r="F17" s="115">
        <f t="shared" si="1"/>
        <v>-0.49921259842519694</v>
      </c>
      <c r="L17" s="20" t="s">
        <v>175</v>
      </c>
      <c r="M17" s="75">
        <f t="shared" si="2"/>
        <v>1.2719999999999998</v>
      </c>
      <c r="N17" s="75">
        <f t="shared" si="3"/>
        <v>2.54</v>
      </c>
      <c r="O17" s="75">
        <f t="shared" si="4"/>
        <v>-1.2680000000000002</v>
      </c>
      <c r="P17" s="67">
        <f t="shared" si="5"/>
        <v>-0.49921259842519694</v>
      </c>
    </row>
    <row r="18" spans="2:16" ht="13.5" thickBot="1" x14ac:dyDescent="0.25">
      <c r="B18" s="19" t="s">
        <v>21</v>
      </c>
      <c r="C18" s="104">
        <v>326.17800000000011</v>
      </c>
      <c r="D18" s="104">
        <v>293.2589999999999</v>
      </c>
      <c r="E18" s="100">
        <f t="shared" si="0"/>
        <v>32.91900000000021</v>
      </c>
      <c r="F18" s="114">
        <f t="shared" si="1"/>
        <v>0.11225230939203987</v>
      </c>
      <c r="L18" s="19" t="s">
        <v>109</v>
      </c>
      <c r="M18" s="74">
        <f t="shared" si="2"/>
        <v>326.17800000000011</v>
      </c>
      <c r="N18" s="74">
        <f t="shared" si="3"/>
        <v>293.2589999999999</v>
      </c>
      <c r="O18" s="74">
        <f t="shared" si="4"/>
        <v>32.91900000000021</v>
      </c>
      <c r="P18" s="66">
        <f t="shared" si="5"/>
        <v>0.11225230939203987</v>
      </c>
    </row>
    <row r="19" spans="2:16" ht="13.5" thickBot="1" x14ac:dyDescent="0.25">
      <c r="B19" s="25" t="s">
        <v>22</v>
      </c>
      <c r="C19" s="107">
        <v>103.19799999999999</v>
      </c>
      <c r="D19" s="107">
        <v>84.313000000000002</v>
      </c>
      <c r="E19" s="107">
        <f t="shared" si="0"/>
        <v>18.884999999999991</v>
      </c>
      <c r="F19" s="115">
        <f t="shared" si="1"/>
        <v>0.22398681104930426</v>
      </c>
      <c r="L19" s="25" t="s">
        <v>110</v>
      </c>
      <c r="M19" s="75">
        <f t="shared" si="2"/>
        <v>103.19799999999999</v>
      </c>
      <c r="N19" s="75">
        <f t="shared" si="3"/>
        <v>84.313000000000002</v>
      </c>
      <c r="O19" s="75">
        <f t="shared" si="4"/>
        <v>18.884999999999991</v>
      </c>
      <c r="P19" s="67">
        <f t="shared" si="5"/>
        <v>0.22398681104930426</v>
      </c>
    </row>
    <row r="20" spans="2:16" ht="13.5" thickBot="1" x14ac:dyDescent="0.25">
      <c r="B20" s="20" t="s">
        <v>23</v>
      </c>
      <c r="C20" s="107">
        <v>-10.169</v>
      </c>
      <c r="D20" s="107">
        <v>-8.0719999999999992</v>
      </c>
      <c r="E20" s="107">
        <f t="shared" si="0"/>
        <v>-2.0970000000000013</v>
      </c>
      <c r="F20" s="115">
        <f t="shared" si="1"/>
        <v>-0.25978691774033713</v>
      </c>
      <c r="L20" s="20" t="s">
        <v>111</v>
      </c>
      <c r="M20" s="75">
        <f t="shared" si="2"/>
        <v>-10.169</v>
      </c>
      <c r="N20" s="75">
        <f t="shared" si="3"/>
        <v>-8.0719999999999992</v>
      </c>
      <c r="O20" s="75">
        <f t="shared" si="4"/>
        <v>-2.0970000000000013</v>
      </c>
      <c r="P20" s="67">
        <f t="shared" si="5"/>
        <v>-0.25978691774033713</v>
      </c>
    </row>
    <row r="21" spans="2:16" ht="13.5" thickBot="1" x14ac:dyDescent="0.25">
      <c r="B21" s="19" t="s">
        <v>24</v>
      </c>
      <c r="C21" s="104">
        <v>419.20700000000011</v>
      </c>
      <c r="D21" s="104">
        <v>369.49999999999989</v>
      </c>
      <c r="E21" s="100">
        <f t="shared" si="0"/>
        <v>49.707000000000221</v>
      </c>
      <c r="F21" s="114">
        <f t="shared" si="1"/>
        <v>0.13452503382949996</v>
      </c>
      <c r="L21" s="19" t="s">
        <v>112</v>
      </c>
      <c r="M21" s="74">
        <f t="shared" si="2"/>
        <v>419.20700000000011</v>
      </c>
      <c r="N21" s="74">
        <f t="shared" si="3"/>
        <v>369.49999999999989</v>
      </c>
      <c r="O21" s="74">
        <f t="shared" si="4"/>
        <v>49.707000000000221</v>
      </c>
      <c r="P21" s="66">
        <f t="shared" si="5"/>
        <v>0.13452503382949996</v>
      </c>
    </row>
    <row r="22" spans="2:16" ht="13.5" thickBot="1" x14ac:dyDescent="0.25">
      <c r="B22" s="20" t="s">
        <v>25</v>
      </c>
      <c r="C22" s="107">
        <v>-110.91041572888015</v>
      </c>
      <c r="D22" s="107">
        <v>-95.740860131770674</v>
      </c>
      <c r="E22" s="99">
        <f t="shared" si="0"/>
        <v>-15.169555597109479</v>
      </c>
      <c r="F22" s="115">
        <f t="shared" si="1"/>
        <v>-0.15844390343089898</v>
      </c>
      <c r="L22" s="20" t="s">
        <v>113</v>
      </c>
      <c r="M22" s="75">
        <f t="shared" si="2"/>
        <v>-110.91041572888015</v>
      </c>
      <c r="N22" s="75">
        <f t="shared" si="3"/>
        <v>-95.740860131770674</v>
      </c>
      <c r="O22" s="75">
        <f t="shared" si="4"/>
        <v>-15.169555597109479</v>
      </c>
      <c r="P22" s="67">
        <f t="shared" si="5"/>
        <v>-0.15844390343089898</v>
      </c>
    </row>
    <row r="23" spans="2:16" ht="13.5" thickBot="1" x14ac:dyDescent="0.25">
      <c r="B23" s="23" t="s">
        <v>26</v>
      </c>
      <c r="C23" s="101">
        <v>0.26457195545131673</v>
      </c>
      <c r="D23" s="101">
        <v>0.25910922904403438</v>
      </c>
      <c r="E23" s="101">
        <f t="shared" si="0"/>
        <v>5.4627264072823478E-3</v>
      </c>
      <c r="F23" s="113">
        <v>55</v>
      </c>
      <c r="L23" s="23" t="s">
        <v>114</v>
      </c>
      <c r="M23" s="47">
        <f t="shared" si="2"/>
        <v>0.26457195545131673</v>
      </c>
      <c r="N23" s="47">
        <f t="shared" si="3"/>
        <v>0.25910922904403438</v>
      </c>
      <c r="O23" s="47">
        <f t="shared" si="4"/>
        <v>5.4627264072823478E-3</v>
      </c>
      <c r="P23" s="113" t="s">
        <v>224</v>
      </c>
    </row>
    <row r="24" spans="2:16" ht="13.5" thickBot="1" x14ac:dyDescent="0.25">
      <c r="B24" s="20" t="s">
        <v>27</v>
      </c>
      <c r="C24" s="107" t="s">
        <v>28</v>
      </c>
      <c r="D24" s="107" t="s">
        <v>28</v>
      </c>
      <c r="E24" s="107" t="s">
        <v>28</v>
      </c>
      <c r="F24" s="115" t="s">
        <v>173</v>
      </c>
      <c r="L24" s="20" t="s">
        <v>115</v>
      </c>
      <c r="M24" s="75" t="str">
        <f t="shared" si="2"/>
        <v>-</v>
      </c>
      <c r="N24" s="75" t="str">
        <f t="shared" si="3"/>
        <v>-</v>
      </c>
      <c r="O24" s="75" t="str">
        <f t="shared" si="4"/>
        <v>-</v>
      </c>
      <c r="P24" s="67" t="str">
        <f t="shared" si="5"/>
        <v>n.m.</v>
      </c>
    </row>
    <row r="25" spans="2:16" ht="13.5" thickBot="1" x14ac:dyDescent="0.25">
      <c r="B25" s="20" t="s">
        <v>29</v>
      </c>
      <c r="C25" s="107" t="s">
        <v>28</v>
      </c>
      <c r="D25" s="107" t="s">
        <v>28</v>
      </c>
      <c r="E25" s="107" t="s">
        <v>28</v>
      </c>
      <c r="F25" s="115" t="s">
        <v>28</v>
      </c>
      <c r="L25" s="20" t="s">
        <v>116</v>
      </c>
      <c r="M25" s="75" t="str">
        <f t="shared" si="2"/>
        <v>-</v>
      </c>
      <c r="N25" s="75" t="str">
        <f t="shared" si="3"/>
        <v>-</v>
      </c>
      <c r="O25" s="75" t="str">
        <f t="shared" si="4"/>
        <v>-</v>
      </c>
      <c r="P25" s="67" t="str">
        <f t="shared" si="5"/>
        <v>-</v>
      </c>
    </row>
    <row r="26" spans="2:16" ht="13.5" thickBot="1" x14ac:dyDescent="0.25">
      <c r="B26" s="20" t="s">
        <v>30</v>
      </c>
      <c r="C26" s="107">
        <v>-6.1760800999996202E-2</v>
      </c>
      <c r="D26" s="107">
        <v>-1.5051908556848501</v>
      </c>
      <c r="E26" s="107">
        <f t="shared" si="0"/>
        <v>1.443430054684854</v>
      </c>
      <c r="F26" s="115" t="s">
        <v>173</v>
      </c>
      <c r="L26" s="20" t="s">
        <v>117</v>
      </c>
      <c r="M26" s="75">
        <f t="shared" si="2"/>
        <v>-6.1760800999996202E-2</v>
      </c>
      <c r="N26" s="75">
        <f t="shared" si="3"/>
        <v>-1.5051908556848501</v>
      </c>
      <c r="O26" s="75">
        <f t="shared" si="4"/>
        <v>1.443430054684854</v>
      </c>
      <c r="P26" s="67" t="str">
        <f t="shared" si="5"/>
        <v>n.m.</v>
      </c>
    </row>
    <row r="27" spans="2:16" ht="13.5" thickBot="1" x14ac:dyDescent="0.25">
      <c r="B27" s="19" t="s">
        <v>31</v>
      </c>
      <c r="C27" s="104">
        <v>308.23482347011998</v>
      </c>
      <c r="D27" s="104">
        <v>272.25394901254435</v>
      </c>
      <c r="E27" s="100">
        <f t="shared" si="0"/>
        <v>35.980874457575624</v>
      </c>
      <c r="F27" s="66">
        <f t="shared" ref="F27" si="6">IF(ISERROR(IF(D27=0," - -",IF(OR(AND(E27&gt;0,E27/D27&lt;0),AND(E27&lt;0,E27/D27&gt;0)),-E27/D27,E27/D27)))," - -",(IF(D27=0," - -",IF(OR(AND(E27&gt;0,E27/D27&lt;0),AND(E27&lt;0,E27/D27&gt;0)),-E27/D27,E27/D27))))</f>
        <v>0.13215923804990529</v>
      </c>
      <c r="L27" s="19" t="s">
        <v>118</v>
      </c>
      <c r="M27" s="74">
        <f t="shared" si="2"/>
        <v>308.23482347011998</v>
      </c>
      <c r="N27" s="74">
        <f t="shared" si="3"/>
        <v>272.25394901254435</v>
      </c>
      <c r="O27" s="74">
        <f t="shared" si="4"/>
        <v>35.980874457575624</v>
      </c>
      <c r="P27" s="66">
        <f t="shared" si="5"/>
        <v>0.13215923804990529</v>
      </c>
    </row>
    <row r="30" spans="2:16" x14ac:dyDescent="0.2">
      <c r="B30" s="80"/>
      <c r="D30" s="92"/>
      <c r="E30" s="92"/>
      <c r="L30" s="9"/>
      <c r="O30" s="92"/>
    </row>
    <row r="31" spans="2:16" x14ac:dyDescent="0.2">
      <c r="B31" s="18"/>
      <c r="L31" s="18"/>
    </row>
    <row r="32" spans="2:16" x14ac:dyDescent="0.2">
      <c r="D32" s="78"/>
      <c r="E32" s="78"/>
      <c r="F32" s="78"/>
      <c r="O32" s="78"/>
    </row>
    <row r="33" spans="3:15" x14ac:dyDescent="0.2">
      <c r="C33" s="92"/>
      <c r="D33" s="78"/>
      <c r="E33" s="78"/>
      <c r="F33" s="68"/>
      <c r="O33" s="78"/>
    </row>
    <row r="35" spans="3:15" x14ac:dyDescent="0.2">
      <c r="L35" s="72"/>
    </row>
    <row r="37" spans="3:15" x14ac:dyDescent="0.2">
      <c r="L37" s="72"/>
    </row>
  </sheetData>
  <mergeCells count="2">
    <mergeCell ref="B3:F3"/>
    <mergeCell ref="L3:P3"/>
  </mergeCells>
  <hyperlinks>
    <hyperlink ref="L7" location="_ftn1" display="_ftn1" xr:uid="{00000000-0004-0000-0600-000000000000}"/>
  </hyperlinks>
  <pageMargins left="0.7" right="0.7" top="0.75" bottom="0.75" header="0.3" footer="0.3"/>
  <pageSetup scale="94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N18"/>
  <sheetViews>
    <sheetView showGridLines="0" zoomScaleNormal="100" workbookViewId="0">
      <selection activeCell="E7" sqref="E7:E18"/>
    </sheetView>
  </sheetViews>
  <sheetFormatPr baseColWidth="10" defaultRowHeight="12.75" x14ac:dyDescent="0.2"/>
  <cols>
    <col min="2" max="2" width="36.5703125" customWidth="1"/>
    <col min="3" max="3" width="12.42578125" customWidth="1"/>
    <col min="4" max="4" width="14.42578125" customWidth="1"/>
    <col min="6" max="7" width="3.42578125" customWidth="1"/>
    <col min="8" max="8" width="2.42578125" style="49" customWidth="1"/>
    <col min="9" max="10" width="3.42578125" customWidth="1"/>
    <col min="11" max="11" width="36.5703125" customWidth="1"/>
    <col min="12" max="12" width="12.28515625" customWidth="1"/>
    <col min="13" max="13" width="14.5703125" customWidth="1"/>
  </cols>
  <sheetData>
    <row r="3" spans="2:14" ht="15.75" x14ac:dyDescent="0.2">
      <c r="B3" s="141" t="s">
        <v>80</v>
      </c>
      <c r="C3" s="141"/>
      <c r="D3" s="141"/>
      <c r="E3" s="141"/>
      <c r="K3" s="141" t="s">
        <v>171</v>
      </c>
      <c r="L3" s="141"/>
      <c r="M3" s="141"/>
      <c r="N3" s="141"/>
    </row>
    <row r="5" spans="2:14" ht="12.6" customHeight="1" x14ac:dyDescent="0.2">
      <c r="B5" s="152" t="s">
        <v>0</v>
      </c>
      <c r="C5" s="138" t="s">
        <v>220</v>
      </c>
      <c r="D5" s="138" t="s">
        <v>177</v>
      </c>
      <c r="E5" s="26" t="s">
        <v>32</v>
      </c>
      <c r="K5" s="152" t="s">
        <v>0</v>
      </c>
      <c r="L5" s="138" t="s">
        <v>221</v>
      </c>
      <c r="M5" s="138" t="s">
        <v>176</v>
      </c>
      <c r="N5" s="26" t="s">
        <v>163</v>
      </c>
    </row>
    <row r="6" spans="2:14" ht="12.95" customHeight="1" thickBot="1" x14ac:dyDescent="0.25">
      <c r="B6" s="153"/>
      <c r="C6" s="139"/>
      <c r="D6" s="139"/>
      <c r="E6" s="27" t="s">
        <v>33</v>
      </c>
      <c r="K6" s="153"/>
      <c r="L6" s="139"/>
      <c r="M6" s="139"/>
      <c r="N6" s="27" t="s">
        <v>33</v>
      </c>
    </row>
    <row r="7" spans="2:14" ht="13.5" thickBot="1" x14ac:dyDescent="0.25">
      <c r="B7" s="6" t="s">
        <v>34</v>
      </c>
      <c r="C7" s="105">
        <v>495.38526723217581</v>
      </c>
      <c r="D7" s="105">
        <v>471.0039604089298</v>
      </c>
      <c r="E7" s="117">
        <f>+C7-D7</f>
        <v>24.381306823246007</v>
      </c>
      <c r="K7" s="6" t="s">
        <v>34</v>
      </c>
      <c r="L7" s="74">
        <f>+C7</f>
        <v>495.38526723217581</v>
      </c>
      <c r="M7" s="74">
        <f>+D7</f>
        <v>471.0039604089298</v>
      </c>
      <c r="N7" s="76">
        <f>+E7</f>
        <v>24.381306823246007</v>
      </c>
    </row>
    <row r="8" spans="2:14" ht="13.5" thickBot="1" x14ac:dyDescent="0.25">
      <c r="B8" s="60" t="s">
        <v>35</v>
      </c>
      <c r="C8" s="106">
        <v>-15.355689816795413</v>
      </c>
      <c r="D8" s="106">
        <v>-5.5</v>
      </c>
      <c r="E8" s="118">
        <f>+C8-D8</f>
        <v>-9.8556898167954134</v>
      </c>
      <c r="K8" s="60" t="s">
        <v>127</v>
      </c>
      <c r="L8" s="75">
        <f t="shared" ref="L8:L18" si="0">+C8</f>
        <v>-15.355689816795413</v>
      </c>
      <c r="M8" s="75">
        <f t="shared" ref="M8:M18" si="1">+D8</f>
        <v>-5.5</v>
      </c>
      <c r="N8" s="75">
        <f t="shared" ref="N8:N18" si="2">+E8</f>
        <v>-9.8556898167954134</v>
      </c>
    </row>
    <row r="9" spans="2:14" ht="13.5" thickBot="1" x14ac:dyDescent="0.25">
      <c r="B9" s="60" t="s">
        <v>36</v>
      </c>
      <c r="C9" s="106">
        <v>101.22590573615675</v>
      </c>
      <c r="D9" s="106">
        <v>82.534265022324035</v>
      </c>
      <c r="E9" s="118">
        <f t="shared" ref="E9:E17" si="3">+C9-D9</f>
        <v>18.691640713832712</v>
      </c>
      <c r="K9" s="60" t="s">
        <v>128</v>
      </c>
      <c r="L9" s="75">
        <f t="shared" si="0"/>
        <v>101.22590573615675</v>
      </c>
      <c r="M9" s="75">
        <f t="shared" si="1"/>
        <v>82.534265022324035</v>
      </c>
      <c r="N9" s="75">
        <f t="shared" si="2"/>
        <v>18.691640713832712</v>
      </c>
    </row>
    <row r="10" spans="2:14" ht="13.5" thickBot="1" x14ac:dyDescent="0.25">
      <c r="B10" s="60" t="s">
        <v>37</v>
      </c>
      <c r="C10" s="106">
        <v>-124.5</v>
      </c>
      <c r="D10" s="106">
        <v>-109.18396067390911</v>
      </c>
      <c r="E10" s="118">
        <f t="shared" si="3"/>
        <v>-15.316039326090888</v>
      </c>
      <c r="K10" s="60" t="s">
        <v>129</v>
      </c>
      <c r="L10" s="75">
        <f t="shared" si="0"/>
        <v>-124.5</v>
      </c>
      <c r="M10" s="75">
        <f t="shared" si="1"/>
        <v>-109.18396067390911</v>
      </c>
      <c r="N10" s="75">
        <f t="shared" si="2"/>
        <v>-15.316039326090888</v>
      </c>
    </row>
    <row r="11" spans="2:14" ht="13.5" thickBot="1" x14ac:dyDescent="0.25">
      <c r="B11" s="60" t="s">
        <v>38</v>
      </c>
      <c r="C11" s="106">
        <v>-47.086878725939719</v>
      </c>
      <c r="D11" s="106">
        <v>-43.894172121714092</v>
      </c>
      <c r="E11" s="118">
        <f t="shared" si="3"/>
        <v>-3.1927066042256271</v>
      </c>
      <c r="K11" s="60" t="s">
        <v>130</v>
      </c>
      <c r="L11" s="75">
        <f t="shared" si="0"/>
        <v>-47.086878725939719</v>
      </c>
      <c r="M11" s="75">
        <f t="shared" si="1"/>
        <v>-43.894172121714092</v>
      </c>
      <c r="N11" s="75">
        <f t="shared" si="2"/>
        <v>-3.1927066042256271</v>
      </c>
    </row>
    <row r="12" spans="2:14" ht="13.5" thickBot="1" x14ac:dyDescent="0.25">
      <c r="B12" s="60" t="s">
        <v>39</v>
      </c>
      <c r="C12" s="106">
        <v>-69.275000000000006</v>
      </c>
      <c r="D12" s="106">
        <v>-60.354999999999997</v>
      </c>
      <c r="E12" s="118">
        <f t="shared" si="3"/>
        <v>-8.9200000000000088</v>
      </c>
      <c r="K12" s="60" t="s">
        <v>131</v>
      </c>
      <c r="L12" s="75">
        <f t="shared" si="0"/>
        <v>-69.275000000000006</v>
      </c>
      <c r="M12" s="75">
        <f t="shared" si="1"/>
        <v>-60.354999999999997</v>
      </c>
      <c r="N12" s="75">
        <f t="shared" si="2"/>
        <v>-8.9200000000000088</v>
      </c>
    </row>
    <row r="13" spans="2:14" ht="13.5" thickBot="1" x14ac:dyDescent="0.25">
      <c r="B13" s="3" t="s">
        <v>40</v>
      </c>
      <c r="C13" s="105">
        <v>340.43051347221547</v>
      </c>
      <c r="D13" s="105">
        <v>334.61060628563052</v>
      </c>
      <c r="E13" s="117">
        <f>+C13-D13</f>
        <v>5.8199071865849419</v>
      </c>
      <c r="K13" s="3" t="s">
        <v>132</v>
      </c>
      <c r="L13" s="74">
        <f t="shared" si="0"/>
        <v>340.43051347221547</v>
      </c>
      <c r="M13" s="74">
        <f t="shared" si="1"/>
        <v>334.61060628563052</v>
      </c>
      <c r="N13" s="76">
        <f t="shared" si="2"/>
        <v>5.8199071865849419</v>
      </c>
    </row>
    <row r="14" spans="2:14" ht="13.5" thickBot="1" x14ac:dyDescent="0.25">
      <c r="B14" s="60" t="s">
        <v>41</v>
      </c>
      <c r="C14" s="106">
        <v>-62.647303359194638</v>
      </c>
      <c r="D14" s="106">
        <v>-125.15685176222095</v>
      </c>
      <c r="E14" s="118">
        <f t="shared" si="3"/>
        <v>62.509548403026315</v>
      </c>
      <c r="K14" s="60" t="s">
        <v>133</v>
      </c>
      <c r="L14" s="75">
        <f t="shared" si="0"/>
        <v>-62.647303359194638</v>
      </c>
      <c r="M14" s="75">
        <f t="shared" si="1"/>
        <v>-125.15685176222095</v>
      </c>
      <c r="N14" s="75">
        <f t="shared" si="2"/>
        <v>62.509548403026315</v>
      </c>
    </row>
    <row r="15" spans="2:14" ht="13.5" thickBot="1" x14ac:dyDescent="0.25">
      <c r="B15" s="60" t="s">
        <v>42</v>
      </c>
      <c r="C15" s="106">
        <v>0.97058624160276663</v>
      </c>
      <c r="D15" s="106">
        <v>-6.0673590129703845</v>
      </c>
      <c r="E15" s="118">
        <f t="shared" si="3"/>
        <v>7.0379452545731507</v>
      </c>
      <c r="K15" s="60" t="s">
        <v>134</v>
      </c>
      <c r="L15" s="75">
        <f t="shared" si="0"/>
        <v>0.97058624160276663</v>
      </c>
      <c r="M15" s="75">
        <f t="shared" si="1"/>
        <v>-6.0673590129703845</v>
      </c>
      <c r="N15" s="75">
        <f t="shared" si="2"/>
        <v>7.0379452545731507</v>
      </c>
    </row>
    <row r="16" spans="2:14" ht="13.5" thickBot="1" x14ac:dyDescent="0.25">
      <c r="B16" s="60" t="s">
        <v>43</v>
      </c>
      <c r="C16" s="106">
        <v>15.989514899999998</v>
      </c>
      <c r="D16" s="106">
        <v>2.60911421</v>
      </c>
      <c r="E16" s="118">
        <f t="shared" si="3"/>
        <v>13.380400689999998</v>
      </c>
      <c r="K16" s="60" t="s">
        <v>135</v>
      </c>
      <c r="L16" s="75">
        <f t="shared" si="0"/>
        <v>15.989514899999998</v>
      </c>
      <c r="M16" s="75">
        <f t="shared" si="1"/>
        <v>2.60911421</v>
      </c>
      <c r="N16" s="75">
        <f t="shared" si="2"/>
        <v>13.380400689999998</v>
      </c>
    </row>
    <row r="17" spans="2:14" ht="13.5" thickBot="1" x14ac:dyDescent="0.25">
      <c r="B17" s="60" t="s">
        <v>44</v>
      </c>
      <c r="C17" s="106">
        <v>-69.818878769999998</v>
      </c>
      <c r="D17" s="106">
        <v>-181.68332751</v>
      </c>
      <c r="E17" s="118">
        <f t="shared" si="3"/>
        <v>111.86444874</v>
      </c>
      <c r="K17" s="60" t="s">
        <v>136</v>
      </c>
      <c r="L17" s="75">
        <f t="shared" si="0"/>
        <v>-69.818878769999998</v>
      </c>
      <c r="M17" s="75">
        <f t="shared" si="1"/>
        <v>-181.68332751</v>
      </c>
      <c r="N17" s="75">
        <f t="shared" si="2"/>
        <v>111.86444874</v>
      </c>
    </row>
    <row r="18" spans="2:14" ht="13.5" thickBot="1" x14ac:dyDescent="0.25">
      <c r="B18" s="3" t="s">
        <v>45</v>
      </c>
      <c r="C18" s="105">
        <v>224.92443248462357</v>
      </c>
      <c r="D18" s="105">
        <v>24.312182210439204</v>
      </c>
      <c r="E18" s="117">
        <f>+C18-D18</f>
        <v>200.61225027418436</v>
      </c>
      <c r="K18" s="3" t="s">
        <v>137</v>
      </c>
      <c r="L18" s="74">
        <f t="shared" si="0"/>
        <v>224.92443248462357</v>
      </c>
      <c r="M18" s="74">
        <f t="shared" si="1"/>
        <v>24.312182210439204</v>
      </c>
      <c r="N18" s="74">
        <f t="shared" si="2"/>
        <v>200.61225027418436</v>
      </c>
    </row>
  </sheetData>
  <mergeCells count="8">
    <mergeCell ref="B5:B6"/>
    <mergeCell ref="C5:C6"/>
    <mergeCell ref="D5:D6"/>
    <mergeCell ref="B3:E3"/>
    <mergeCell ref="K3:N3"/>
    <mergeCell ref="K5:K6"/>
    <mergeCell ref="L5:L6"/>
    <mergeCell ref="M5:M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25"/>
  <sheetViews>
    <sheetView showGridLines="0" zoomScaleNormal="100" workbookViewId="0">
      <selection activeCell="K25" sqref="K25"/>
    </sheetView>
  </sheetViews>
  <sheetFormatPr baseColWidth="10" defaultRowHeight="12.75" x14ac:dyDescent="0.2"/>
  <cols>
    <col min="2" max="2" width="51.85546875" customWidth="1"/>
    <col min="3" max="3" width="10.85546875"/>
    <col min="5" max="6" width="3.42578125" customWidth="1"/>
    <col min="7" max="7" width="2.42578125" style="49" customWidth="1"/>
    <col min="8" max="9" width="3.42578125" customWidth="1"/>
    <col min="10" max="10" width="46.7109375" customWidth="1"/>
  </cols>
  <sheetData>
    <row r="3" spans="2:12" ht="15.75" x14ac:dyDescent="0.2">
      <c r="B3" s="141" t="s">
        <v>81</v>
      </c>
      <c r="C3" s="141"/>
      <c r="D3" s="141"/>
      <c r="J3" s="141" t="s">
        <v>91</v>
      </c>
      <c r="K3" s="141"/>
      <c r="L3" s="141"/>
    </row>
    <row r="5" spans="2:12" x14ac:dyDescent="0.2">
      <c r="B5" s="148" t="s">
        <v>0</v>
      </c>
      <c r="C5" s="154">
        <v>45565</v>
      </c>
      <c r="D5" s="154">
        <v>45199</v>
      </c>
      <c r="J5" s="148" t="s">
        <v>0</v>
      </c>
      <c r="K5" s="154">
        <v>45565</v>
      </c>
      <c r="L5" s="154">
        <v>45199</v>
      </c>
    </row>
    <row r="6" spans="2:12" ht="13.5" thickBot="1" x14ac:dyDescent="0.25">
      <c r="B6" s="149"/>
      <c r="C6" s="155">
        <v>2023</v>
      </c>
      <c r="D6" s="155"/>
      <c r="J6" s="149"/>
      <c r="K6" s="155">
        <v>2023</v>
      </c>
      <c r="L6" s="155"/>
    </row>
    <row r="7" spans="2:12" ht="13.5" thickBot="1" x14ac:dyDescent="0.25">
      <c r="B7" s="61" t="s">
        <v>46</v>
      </c>
      <c r="C7" s="108">
        <v>484</v>
      </c>
      <c r="D7" s="108">
        <v>449.74200000000002</v>
      </c>
      <c r="J7" s="61" t="s">
        <v>138</v>
      </c>
      <c r="K7" s="108">
        <f>+C7</f>
        <v>484</v>
      </c>
      <c r="L7" s="108">
        <f>+D7</f>
        <v>449.74200000000002</v>
      </c>
    </row>
    <row r="8" spans="2:12" ht="13.5" thickBot="1" x14ac:dyDescent="0.25">
      <c r="B8" s="59" t="s">
        <v>47</v>
      </c>
      <c r="C8" s="108">
        <v>32</v>
      </c>
      <c r="D8" s="108">
        <v>24.887</v>
      </c>
      <c r="J8" s="59" t="s">
        <v>139</v>
      </c>
      <c r="K8" s="108">
        <f t="shared" ref="K8:L25" si="0">+C8</f>
        <v>32</v>
      </c>
      <c r="L8" s="108">
        <f t="shared" si="0"/>
        <v>24.887</v>
      </c>
    </row>
    <row r="9" spans="2:12" ht="13.5" thickBot="1" x14ac:dyDescent="0.25">
      <c r="B9" s="59" t="s">
        <v>48</v>
      </c>
      <c r="C9" s="108">
        <v>1012</v>
      </c>
      <c r="D9" s="108">
        <v>1010.147</v>
      </c>
      <c r="J9" s="59" t="s">
        <v>140</v>
      </c>
      <c r="K9" s="108">
        <f t="shared" si="0"/>
        <v>1012</v>
      </c>
      <c r="L9" s="108">
        <f t="shared" si="0"/>
        <v>1010.147</v>
      </c>
    </row>
    <row r="10" spans="2:12" ht="13.5" thickBot="1" x14ac:dyDescent="0.25">
      <c r="B10" s="59" t="s">
        <v>49</v>
      </c>
      <c r="C10" s="108">
        <v>262</v>
      </c>
      <c r="D10" s="108">
        <v>318.90199999999999</v>
      </c>
      <c r="J10" s="59" t="s">
        <v>141</v>
      </c>
      <c r="K10" s="108">
        <f t="shared" si="0"/>
        <v>262</v>
      </c>
      <c r="L10" s="108">
        <f t="shared" si="0"/>
        <v>318.90199999999999</v>
      </c>
    </row>
    <row r="11" spans="2:12" ht="13.5" thickBot="1" x14ac:dyDescent="0.25">
      <c r="B11" s="59" t="s">
        <v>50</v>
      </c>
      <c r="C11" s="108">
        <v>0</v>
      </c>
      <c r="D11" s="108">
        <v>11.824999999999999</v>
      </c>
      <c r="J11" s="59" t="s">
        <v>142</v>
      </c>
      <c r="K11" s="108">
        <f t="shared" si="0"/>
        <v>0</v>
      </c>
      <c r="L11" s="108">
        <f t="shared" si="0"/>
        <v>11.824999999999999</v>
      </c>
    </row>
    <row r="12" spans="2:12" ht="13.5" thickBot="1" x14ac:dyDescent="0.25">
      <c r="B12" s="59" t="s">
        <v>51</v>
      </c>
      <c r="C12" s="108">
        <v>1824</v>
      </c>
      <c r="D12" s="108">
        <v>1780.5150000000001</v>
      </c>
      <c r="J12" s="59" t="s">
        <v>143</v>
      </c>
      <c r="K12" s="108">
        <f t="shared" si="0"/>
        <v>1824</v>
      </c>
      <c r="L12" s="108">
        <f t="shared" si="0"/>
        <v>1780.5150000000001</v>
      </c>
    </row>
    <row r="13" spans="2:12" ht="13.5" thickBot="1" x14ac:dyDescent="0.25">
      <c r="B13" s="59" t="s">
        <v>52</v>
      </c>
      <c r="C13" s="108">
        <v>2003</v>
      </c>
      <c r="D13" s="108">
        <v>1978.0750000000003</v>
      </c>
      <c r="J13" s="59" t="s">
        <v>144</v>
      </c>
      <c r="K13" s="108">
        <f t="shared" si="0"/>
        <v>2003</v>
      </c>
      <c r="L13" s="108">
        <f t="shared" si="0"/>
        <v>1978.0750000000003</v>
      </c>
    </row>
    <row r="14" spans="2:12" ht="13.5" thickBot="1" x14ac:dyDescent="0.25">
      <c r="B14" s="59" t="s">
        <v>53</v>
      </c>
      <c r="C14" s="108">
        <v>2464</v>
      </c>
      <c r="D14" s="108">
        <v>2483.8240000000001</v>
      </c>
      <c r="J14" s="59" t="s">
        <v>145</v>
      </c>
      <c r="K14" s="108">
        <f t="shared" si="0"/>
        <v>2464</v>
      </c>
      <c r="L14" s="108">
        <f t="shared" si="0"/>
        <v>2483.8240000000001</v>
      </c>
    </row>
    <row r="15" spans="2:12" ht="13.5" thickBot="1" x14ac:dyDescent="0.25">
      <c r="B15" s="59" t="s">
        <v>54</v>
      </c>
      <c r="C15" s="108">
        <v>0</v>
      </c>
      <c r="D15" s="108">
        <v>3.9460000000000002</v>
      </c>
      <c r="J15" s="59" t="s">
        <v>146</v>
      </c>
      <c r="K15" s="108">
        <f t="shared" si="0"/>
        <v>0</v>
      </c>
      <c r="L15" s="108">
        <f t="shared" si="0"/>
        <v>3.9460000000000002</v>
      </c>
    </row>
    <row r="16" spans="2:12" ht="13.5" thickBot="1" x14ac:dyDescent="0.25">
      <c r="B16" s="58" t="s">
        <v>55</v>
      </c>
      <c r="C16" s="109">
        <v>8081</v>
      </c>
      <c r="D16" s="109">
        <v>8061.8630000000012</v>
      </c>
      <c r="J16" s="58" t="s">
        <v>147</v>
      </c>
      <c r="K16" s="109">
        <f t="shared" si="0"/>
        <v>8081</v>
      </c>
      <c r="L16" s="109">
        <f t="shared" si="0"/>
        <v>8061.8630000000012</v>
      </c>
    </row>
    <row r="17" spans="2:12" ht="13.5" thickBot="1" x14ac:dyDescent="0.25">
      <c r="B17" s="59" t="s">
        <v>56</v>
      </c>
      <c r="C17" s="108">
        <v>641</v>
      </c>
      <c r="D17" s="108">
        <v>590.70699999999999</v>
      </c>
      <c r="J17" s="59" t="s">
        <v>148</v>
      </c>
      <c r="K17" s="108">
        <f t="shared" si="0"/>
        <v>641</v>
      </c>
      <c r="L17" s="108">
        <f t="shared" si="0"/>
        <v>590.70699999999999</v>
      </c>
    </row>
    <row r="18" spans="2:12" ht="13.5" thickBot="1" x14ac:dyDescent="0.25">
      <c r="B18" s="59" t="s">
        <v>57</v>
      </c>
      <c r="C18" s="108">
        <v>0</v>
      </c>
      <c r="D18" s="108">
        <v>4.6040000000000001</v>
      </c>
      <c r="J18" s="59" t="s">
        <v>149</v>
      </c>
      <c r="K18" s="108">
        <f t="shared" si="0"/>
        <v>0</v>
      </c>
      <c r="L18" s="108">
        <f t="shared" si="0"/>
        <v>4.6040000000000001</v>
      </c>
    </row>
    <row r="19" spans="2:12" ht="13.5" thickBot="1" x14ac:dyDescent="0.25">
      <c r="B19" s="59" t="s">
        <v>58</v>
      </c>
      <c r="C19" s="108">
        <v>246</v>
      </c>
      <c r="D19" s="108">
        <v>246.899</v>
      </c>
      <c r="J19" s="59" t="s">
        <v>150</v>
      </c>
      <c r="K19" s="108">
        <f t="shared" si="0"/>
        <v>246</v>
      </c>
      <c r="L19" s="108">
        <f t="shared" si="0"/>
        <v>246.899</v>
      </c>
    </row>
    <row r="20" spans="2:12" ht="13.5" thickBot="1" x14ac:dyDescent="0.25">
      <c r="B20" s="59" t="s">
        <v>59</v>
      </c>
      <c r="C20" s="108">
        <v>203</v>
      </c>
      <c r="D20" s="108">
        <v>235.583</v>
      </c>
      <c r="J20" s="59" t="s">
        <v>151</v>
      </c>
      <c r="K20" s="108">
        <f t="shared" si="0"/>
        <v>203</v>
      </c>
      <c r="L20" s="108">
        <f t="shared" si="0"/>
        <v>235.583</v>
      </c>
    </row>
    <row r="21" spans="2:12" ht="13.5" thickBot="1" x14ac:dyDescent="0.25">
      <c r="B21" s="59" t="s">
        <v>60</v>
      </c>
      <c r="C21" s="108">
        <v>81</v>
      </c>
      <c r="D21" s="108">
        <v>96.11</v>
      </c>
      <c r="J21" s="59" t="s">
        <v>152</v>
      </c>
      <c r="K21" s="108">
        <f t="shared" si="0"/>
        <v>81</v>
      </c>
      <c r="L21" s="108">
        <f t="shared" si="0"/>
        <v>96.11</v>
      </c>
    </row>
    <row r="22" spans="2:12" ht="13.5" thickBot="1" x14ac:dyDescent="0.25">
      <c r="B22" s="59" t="s">
        <v>61</v>
      </c>
      <c r="C22" s="108">
        <v>10</v>
      </c>
      <c r="D22" s="108">
        <v>16.451000000000001</v>
      </c>
      <c r="J22" s="59" t="s">
        <v>153</v>
      </c>
      <c r="K22" s="108">
        <f t="shared" si="0"/>
        <v>10</v>
      </c>
      <c r="L22" s="108">
        <f t="shared" si="0"/>
        <v>16.451000000000001</v>
      </c>
    </row>
    <row r="23" spans="2:12" ht="13.5" thickBot="1" x14ac:dyDescent="0.25">
      <c r="B23" s="59" t="s">
        <v>62</v>
      </c>
      <c r="C23" s="108">
        <v>6900</v>
      </c>
      <c r="D23" s="108">
        <v>6871.509</v>
      </c>
      <c r="J23" s="59" t="s">
        <v>154</v>
      </c>
      <c r="K23" s="108">
        <f t="shared" si="0"/>
        <v>6900</v>
      </c>
      <c r="L23" s="108">
        <f t="shared" si="0"/>
        <v>6871.509</v>
      </c>
    </row>
    <row r="24" spans="2:12" ht="13.5" thickBot="1" x14ac:dyDescent="0.25">
      <c r="B24" s="62" t="s">
        <v>63</v>
      </c>
      <c r="C24" s="110">
        <v>0</v>
      </c>
      <c r="D24" s="110">
        <v>0</v>
      </c>
      <c r="J24" s="62" t="s">
        <v>155</v>
      </c>
      <c r="K24" s="110">
        <f t="shared" si="0"/>
        <v>0</v>
      </c>
      <c r="L24" s="110">
        <f t="shared" si="0"/>
        <v>0</v>
      </c>
    </row>
    <row r="25" spans="2:12" ht="13.5" thickBot="1" x14ac:dyDescent="0.25">
      <c r="B25" s="58" t="s">
        <v>64</v>
      </c>
      <c r="C25" s="109">
        <v>8081</v>
      </c>
      <c r="D25" s="109">
        <v>8061.8630000000003</v>
      </c>
      <c r="J25" s="58" t="s">
        <v>156</v>
      </c>
      <c r="K25" s="109">
        <f t="shared" si="0"/>
        <v>8081</v>
      </c>
      <c r="L25" s="109">
        <f t="shared" si="0"/>
        <v>8061.8630000000003</v>
      </c>
    </row>
  </sheetData>
  <mergeCells count="8">
    <mergeCell ref="B3:D3"/>
    <mergeCell ref="J3:L3"/>
    <mergeCell ref="B5:B6"/>
    <mergeCell ref="C5:C6"/>
    <mergeCell ref="D5:D6"/>
    <mergeCell ref="J5:J6"/>
    <mergeCell ref="K5:K6"/>
    <mergeCell ref="L5:L6"/>
  </mergeCells>
  <pageMargins left="0.7" right="0.7" top="0.75" bottom="0.75" header="0.3" footer="0.3"/>
  <pageSetup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Portrait</vt:lpstr>
      <vt:lpstr>Main KPIs</vt:lpstr>
      <vt:lpstr>Iberia</vt:lpstr>
      <vt:lpstr>Italy</vt:lpstr>
      <vt:lpstr>France</vt:lpstr>
      <vt:lpstr>Appendix</vt:lpstr>
      <vt:lpstr>P&amp;L</vt:lpstr>
      <vt:lpstr>CF</vt:lpstr>
      <vt:lpstr>BS </vt:lpstr>
      <vt:lpstr>APM</vt:lpstr>
      <vt:lpstr>PPA Amortization</vt:lpstr>
      <vt:lpstr>'Main KPIs'!_ftn1</vt:lpstr>
      <vt:lpstr>'Main KPIs'!_ftnref1</vt:lpstr>
      <vt:lpstr>Appendix!Área_de_impresión</vt:lpstr>
      <vt:lpstr>'Main KPIs'!Área_de_impresión</vt:lpstr>
      <vt:lpstr>Portrait!Área_de_impresión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TROYA SMITH</dc:creator>
  <cp:lastModifiedBy>Isabel TROYA SMITH</cp:lastModifiedBy>
  <cp:lastPrinted>2023-04-13T08:16:11Z</cp:lastPrinted>
  <dcterms:created xsi:type="dcterms:W3CDTF">2023-04-11T07:58:29Z</dcterms:created>
  <dcterms:modified xsi:type="dcterms:W3CDTF">2024-11-05T17:25:15Z</dcterms:modified>
</cp:coreProperties>
</file>